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aler\Downloads\"/>
    </mc:Choice>
  </mc:AlternateContent>
  <xr:revisionPtr revIDLastSave="0" documentId="13_ncr:1_{D561FBA3-F314-433B-8D6F-9EADCFB0E223}" xr6:coauthVersionLast="47" xr6:coauthVersionMax="47" xr10:uidLastSave="{00000000-0000-0000-0000-000000000000}"/>
  <bookViews>
    <workbookView xWindow="-110" yWindow="-110" windowWidth="19420" windowHeight="10300" activeTab="5" xr2:uid="{0E196824-6248-4B6F-BDA0-84BD1FC801FB}"/>
  </bookViews>
  <sheets>
    <sheet name="Gestión" sheetId="1" r:id="rId1"/>
    <sheet name="Corrupción" sheetId="2" r:id="rId2"/>
    <sheet name="Seguridad digital" sheetId="3" r:id="rId3"/>
    <sheet name="Fiscal" sheetId="4" r:id="rId4"/>
    <sheet name="Sarlaft" sheetId="6" r:id="rId5"/>
    <sheet name="Datos Personales" sheetId="8"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xlnm._FilterDatabase" localSheetId="1" hidden="1">Corrupción!$A$7:$Z$36</definedName>
    <definedName name="_xlnm._FilterDatabase" localSheetId="0" hidden="1">Gestión!$A$7:$AA$54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5" i="1" l="1"/>
  <c r="AK12" i="3"/>
  <c r="AJ12" i="3"/>
  <c r="AC12" i="3"/>
  <c r="AA12" i="3"/>
  <c r="AD12" i="3" s="1"/>
  <c r="AI12" i="3" s="1"/>
  <c r="AH12" i="3" s="1"/>
  <c r="AL12" i="3" s="1"/>
  <c r="Y12" i="3"/>
  <c r="X12" i="3"/>
  <c r="N12" i="3"/>
  <c r="L12" i="3"/>
  <c r="O12" i="3" s="1"/>
  <c r="AK11" i="3"/>
  <c r="AJ11" i="3" s="1"/>
  <c r="AC11" i="3"/>
  <c r="AA11" i="3"/>
  <c r="AD11" i="3" s="1"/>
  <c r="AI11" i="3" s="1"/>
  <c r="AH11" i="3" s="1"/>
  <c r="AL11" i="3" s="1"/>
  <c r="Y11" i="3"/>
  <c r="X11" i="3"/>
  <c r="N11" i="3"/>
  <c r="L11" i="3"/>
  <c r="O11" i="3" s="1"/>
  <c r="AK10" i="3"/>
  <c r="AJ10" i="3"/>
  <c r="AC10" i="3"/>
  <c r="AA10" i="3"/>
  <c r="AD10" i="3" s="1"/>
  <c r="AI10" i="3" s="1"/>
  <c r="AH10" i="3" s="1"/>
  <c r="AL10" i="3" s="1"/>
  <c r="Y10" i="3"/>
  <c r="X10" i="3"/>
  <c r="N10" i="3"/>
  <c r="L10" i="3"/>
  <c r="O10" i="3" s="1"/>
  <c r="AK9" i="3"/>
  <c r="AJ9" i="3" s="1"/>
  <c r="AC9" i="3"/>
  <c r="AA9" i="3"/>
  <c r="AD9" i="3" s="1"/>
  <c r="AI9" i="3" s="1"/>
  <c r="AH9" i="3" s="1"/>
  <c r="AL9" i="3" s="1"/>
  <c r="Y9" i="3"/>
  <c r="X9" i="3"/>
  <c r="N9" i="3"/>
  <c r="L9" i="3"/>
  <c r="O9" i="3" s="1"/>
  <c r="AK8" i="3"/>
  <c r="AJ8" i="3"/>
  <c r="AC8" i="3"/>
  <c r="AA8" i="3"/>
  <c r="AD8" i="3" s="1"/>
  <c r="AI8" i="3" s="1"/>
  <c r="AH8" i="3" s="1"/>
  <c r="AL8" i="3" s="1"/>
  <c r="Y8" i="3"/>
  <c r="X8" i="3"/>
  <c r="N8" i="3"/>
  <c r="L8" i="3"/>
  <c r="O8" i="3" s="1"/>
  <c r="E29" i="1"/>
  <c r="E28" i="1"/>
  <c r="E25" i="1"/>
  <c r="E9" i="8"/>
  <c r="E8" i="8"/>
  <c r="E11" i="1"/>
  <c r="E36" i="2"/>
  <c r="E35" i="2"/>
  <c r="E34" i="2"/>
  <c r="E54" i="1"/>
  <c r="E53" i="1"/>
  <c r="E52" i="1"/>
  <c r="E51" i="1"/>
  <c r="E49" i="1"/>
  <c r="E48" i="1"/>
  <c r="E33" i="2"/>
  <c r="E50" i="1"/>
  <c r="E47" i="1"/>
  <c r="E32" i="2" l="1"/>
  <c r="E46" i="1"/>
  <c r="E31" i="2" l="1"/>
  <c r="E44" i="1"/>
  <c r="E30" i="2" l="1"/>
  <c r="E29" i="2"/>
  <c r="E28" i="2" l="1"/>
  <c r="E27" i="2"/>
  <c r="E43" i="1"/>
  <c r="E42" i="1"/>
  <c r="E9" i="6" l="1"/>
  <c r="E38" i="1" l="1"/>
  <c r="E8" i="6"/>
  <c r="E25" i="2"/>
  <c r="E41" i="1"/>
  <c r="E40" i="1"/>
  <c r="E39" i="1"/>
  <c r="E37" i="1"/>
  <c r="E36" i="1"/>
  <c r="E24" i="2" l="1"/>
  <c r="E23" i="2"/>
  <c r="E22" i="2"/>
  <c r="E9" i="4"/>
  <c r="E35" i="1"/>
  <c r="E34" i="1"/>
  <c r="E32" i="1" l="1"/>
  <c r="E31" i="1"/>
  <c r="E8" i="4"/>
  <c r="E33" i="1"/>
  <c r="E30" i="1"/>
  <c r="E27" i="1" l="1"/>
  <c r="E26" i="1"/>
  <c r="E24" i="1" l="1"/>
  <c r="E23" i="1" l="1"/>
  <c r="E22" i="1"/>
  <c r="E20" i="1" l="1"/>
  <c r="E21" i="1"/>
  <c r="E19" i="1"/>
  <c r="E17" i="1" l="1"/>
  <c r="E18" i="1"/>
  <c r="E16" i="1"/>
  <c r="E15" i="1" l="1"/>
  <c r="E14" i="1"/>
  <c r="E13" i="1"/>
  <c r="E12" i="1"/>
  <c r="E9" i="1" l="1"/>
  <c r="E10" i="1"/>
  <c r="E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7" authorId="0" shapeId="0" xr:uid="{53496176-F196-4B13-AEE5-E6098EDFD4C7}">
      <text>
        <r>
          <rPr>
            <b/>
            <sz val="9"/>
            <color indexed="81"/>
            <rFont val="Tahoma"/>
            <family val="2"/>
          </rPr>
          <t>Utilice lista de despliegue</t>
        </r>
        <r>
          <rPr>
            <sz val="9"/>
            <color indexed="81"/>
            <rFont val="Tahoma"/>
            <family val="2"/>
          </rPr>
          <t xml:space="preserve">
</t>
        </r>
      </text>
    </comment>
    <comment ref="D7" authorId="0" shapeId="0" xr:uid="{1E1E5023-79D4-4056-BA9C-81E1779E46E5}">
      <text>
        <r>
          <rPr>
            <b/>
            <sz val="9"/>
            <color indexed="81"/>
            <rFont val="Tahoma"/>
            <family val="2"/>
          </rPr>
          <t>Utilice lista de despliegue, depende de haber seleccionado lista en B8</t>
        </r>
        <r>
          <rPr>
            <sz val="9"/>
            <color indexed="81"/>
            <rFont val="Tahoma"/>
            <family val="2"/>
          </rPr>
          <t xml:space="preserve">
</t>
        </r>
      </text>
    </comment>
    <comment ref="E7" authorId="0" shapeId="0" xr:uid="{96B3502A-26CC-4D30-B5D3-2E8877CACC97}">
      <text>
        <r>
          <rPr>
            <b/>
            <sz val="9"/>
            <color indexed="81"/>
            <rFont val="Tahoma"/>
            <charset val="1"/>
          </rPr>
          <t>Celda parametrizada no modifcar</t>
        </r>
        <r>
          <rPr>
            <sz val="9"/>
            <color indexed="81"/>
            <rFont val="Tahoma"/>
            <charset val="1"/>
          </rPr>
          <t xml:space="preserve">
</t>
        </r>
      </text>
    </comment>
    <comment ref="F7" authorId="0" shapeId="0" xr:uid="{9161DB23-33B7-49C0-9CDF-6046F96B5EA4}">
      <text>
        <r>
          <rPr>
            <b/>
            <sz val="9"/>
            <color indexed="81"/>
            <rFont val="Tahoma"/>
            <family val="2"/>
          </rPr>
          <t>Utilice lista de despliegue</t>
        </r>
      </text>
    </comment>
    <comment ref="G7" authorId="0" shapeId="0" xr:uid="{607CF080-77BE-496F-B254-DB023164F217}">
      <text>
        <r>
          <rPr>
            <b/>
            <sz val="9"/>
            <color indexed="81"/>
            <rFont val="Tahoma"/>
            <family val="2"/>
          </rPr>
          <t>Utilice lista de despliegue</t>
        </r>
        <r>
          <rPr>
            <sz val="9"/>
            <color indexed="81"/>
            <rFont val="Tahoma"/>
            <family val="2"/>
          </rPr>
          <t xml:space="preserve">
</t>
        </r>
      </text>
    </comment>
    <comment ref="H7" authorId="0" shapeId="0" xr:uid="{56E8475C-EAE0-4C45-B581-8F4776BEA494}">
      <text>
        <r>
          <rPr>
            <b/>
            <sz val="9"/>
            <color indexed="81"/>
            <rFont val="Tahoma"/>
            <family val="2"/>
          </rPr>
          <t>inicie redacción del riesgo utilizando estructura definida</t>
        </r>
        <r>
          <rPr>
            <sz val="9"/>
            <color indexed="81"/>
            <rFont val="Tahoma"/>
            <family val="2"/>
          </rPr>
          <t xml:space="preserve">
</t>
        </r>
      </text>
    </comment>
    <comment ref="I7" authorId="0" shapeId="0" xr:uid="{0FD5BB31-43B1-4FDE-A758-9A87DA5CFA28}">
      <text>
        <r>
          <rPr>
            <b/>
            <sz val="9"/>
            <color indexed="81"/>
            <rFont val="Tahoma"/>
            <family val="2"/>
          </rPr>
          <t>Continue redacción del riesgo, defina causa raíz</t>
        </r>
        <r>
          <rPr>
            <sz val="9"/>
            <color indexed="81"/>
            <rFont val="Tahoma"/>
            <family val="2"/>
          </rPr>
          <t xml:space="preserve">
</t>
        </r>
      </text>
    </comment>
    <comment ref="J7" authorId="0" shapeId="0" xr:uid="{23CEBA7B-1982-4FFD-A08F-AF8727100009}">
      <text>
        <r>
          <rPr>
            <b/>
            <sz val="9"/>
            <color indexed="81"/>
            <rFont val="Tahoma"/>
            <family val="2"/>
          </rPr>
          <t>Esta celda concatena redacción del riesgo, no modificar.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7" authorId="0" shapeId="0" xr:uid="{8D459E7C-E9DD-43CD-97AC-E63828130AAC}">
      <text>
        <r>
          <rPr>
            <b/>
            <sz val="9"/>
            <color indexed="81"/>
            <rFont val="Tahoma"/>
            <family val="2"/>
          </rPr>
          <t>Utilice lista de despliegue</t>
        </r>
        <r>
          <rPr>
            <sz val="9"/>
            <color indexed="81"/>
            <rFont val="Tahoma"/>
            <family val="2"/>
          </rPr>
          <t xml:space="preserve">
</t>
        </r>
      </text>
    </comment>
    <comment ref="D7" authorId="0" shapeId="0" xr:uid="{793D89A8-616C-44D4-A4FC-B9C6D19D0C0B}">
      <text>
        <r>
          <rPr>
            <b/>
            <sz val="9"/>
            <color indexed="81"/>
            <rFont val="Tahoma"/>
            <family val="2"/>
          </rPr>
          <t>Utilice lista de despliegue, depende de haber seleccionado lista en B8</t>
        </r>
        <r>
          <rPr>
            <sz val="9"/>
            <color indexed="81"/>
            <rFont val="Tahoma"/>
            <family val="2"/>
          </rPr>
          <t xml:space="preserve">
</t>
        </r>
      </text>
    </comment>
    <comment ref="E7" authorId="0" shapeId="0" xr:uid="{5B8D5D59-8FF2-43AC-ABD4-5E644AA96C3E}">
      <text>
        <r>
          <rPr>
            <b/>
            <sz val="9"/>
            <color indexed="81"/>
            <rFont val="Tahoma"/>
            <charset val="1"/>
          </rPr>
          <t>Celda parametrizada no modifcar</t>
        </r>
        <r>
          <rPr>
            <sz val="9"/>
            <color indexed="81"/>
            <rFont val="Tahoma"/>
            <charset val="1"/>
          </rPr>
          <t xml:space="preserve">
</t>
        </r>
      </text>
    </comment>
    <comment ref="F7" authorId="0" shapeId="0" xr:uid="{EE28C44E-F986-4C1C-9924-F5DE1A856A65}">
      <text>
        <r>
          <rPr>
            <b/>
            <sz val="9"/>
            <color indexed="81"/>
            <rFont val="Tahoma"/>
            <family val="2"/>
          </rPr>
          <t>Utilice lista de despliegue</t>
        </r>
      </text>
    </comment>
    <comment ref="G7" authorId="0" shapeId="0" xr:uid="{D2DAEBF4-B248-4525-9210-45C37832FC38}">
      <text>
        <r>
          <rPr>
            <b/>
            <sz val="9"/>
            <color indexed="81"/>
            <rFont val="Tahoma"/>
            <family val="2"/>
          </rPr>
          <t>Utilice lista de despliegue</t>
        </r>
        <r>
          <rPr>
            <sz val="9"/>
            <color indexed="81"/>
            <rFont val="Tahoma"/>
            <family val="2"/>
          </rPr>
          <t xml:space="preserve">
</t>
        </r>
      </text>
    </comment>
    <comment ref="H7" authorId="0" shapeId="0" xr:uid="{6C973429-DA23-405A-A416-B673FB227429}">
      <text>
        <r>
          <rPr>
            <b/>
            <sz val="9"/>
            <color indexed="81"/>
            <rFont val="Tahoma"/>
            <family val="2"/>
          </rPr>
          <t>inicie redacción del riesgo utilizando estructura definida</t>
        </r>
        <r>
          <rPr>
            <sz val="9"/>
            <color indexed="81"/>
            <rFont val="Tahoma"/>
            <family val="2"/>
          </rPr>
          <t xml:space="preserve">
</t>
        </r>
      </text>
    </comment>
    <comment ref="I7" authorId="0" shapeId="0" xr:uid="{247109F0-42CC-42DD-9FE9-0C53DB9B3871}">
      <text>
        <r>
          <rPr>
            <b/>
            <sz val="9"/>
            <color indexed="81"/>
            <rFont val="Tahoma"/>
            <family val="2"/>
          </rPr>
          <t>Continue redacción del riesgo, defina causa raíz</t>
        </r>
        <r>
          <rPr>
            <sz val="9"/>
            <color indexed="81"/>
            <rFont val="Tahoma"/>
            <family val="2"/>
          </rPr>
          <t xml:space="preserve">
</t>
        </r>
      </text>
    </comment>
    <comment ref="J7" authorId="0" shapeId="0" xr:uid="{23594E9F-601C-4AF1-A118-537D6EA7DF0E}">
      <text>
        <r>
          <rPr>
            <b/>
            <sz val="9"/>
            <color indexed="81"/>
            <rFont val="Tahoma"/>
            <family val="2"/>
          </rPr>
          <t>Esta celda concatena redacción del riesgo, no modificar.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Juan V</author>
    <author>German Garcia Filoth</author>
  </authors>
  <commentList>
    <comment ref="D6" authorId="0" shapeId="0" xr:uid="{453127C4-7A99-46F4-A8D6-A1692C1723D7}">
      <text>
        <r>
          <rPr>
            <b/>
            <sz val="9"/>
            <color indexed="81"/>
            <rFont val="Tahoma"/>
            <family val="2"/>
          </rPr>
          <t>Juan V:</t>
        </r>
        <r>
          <rPr>
            <sz val="9"/>
            <color indexed="81"/>
            <rFont val="Tahoma"/>
            <family val="2"/>
          </rPr>
          <t xml:space="preserve">
Sugiero remover esta columna, ya esto está definido en la matriz de activos.</t>
        </r>
      </text>
    </comment>
    <comment ref="J6" authorId="0" shapeId="0" xr:uid="{21A91BE5-9F75-4DF7-8B26-FA9E882331A5}">
      <text>
        <r>
          <rPr>
            <sz val="9"/>
            <color indexed="81"/>
            <rFont val="Tahoma"/>
            <family val="2"/>
          </rPr>
          <t>Cálculo de Frecuencia - Pág 38 (Guía Administración de Riesgo)</t>
        </r>
      </text>
    </comment>
    <comment ref="AH6" authorId="0" shapeId="0" xr:uid="{1B12F05E-0A8E-4609-AEF5-D5443A463EA3}">
      <text>
        <r>
          <rPr>
            <sz val="9"/>
            <color indexed="81"/>
            <rFont val="Tahoma"/>
            <family val="2"/>
          </rPr>
          <t xml:space="preserve">Probabilidad Residual =Probabilidad Inherente -(Probabilidad Inherente x Calificación del control)
</t>
        </r>
      </text>
    </comment>
    <comment ref="AI6" authorId="0" shapeId="0" xr:uid="{C921EE2E-4478-479E-B584-2B953B339AE6}">
      <text>
        <r>
          <rPr>
            <sz val="9"/>
            <color indexed="81"/>
            <rFont val="Tahoma"/>
            <family val="2"/>
          </rPr>
          <t xml:space="preserve">Probabilidad Residual =Probabilidad Inherente -(Probabilidad Inherente x Calificación del control)
</t>
        </r>
      </text>
    </comment>
    <comment ref="AK6" authorId="0" shapeId="0" xr:uid="{3EA787FE-2710-4471-AF5F-D579C513F451}">
      <text>
        <r>
          <rPr>
            <sz val="9"/>
            <color indexed="81"/>
            <rFont val="Tahoma"/>
            <family val="2"/>
          </rPr>
          <t xml:space="preserve">Probabilidad Residual =Probabilidad Inherente -(Probabilidad Inherente x Calificación del control)
</t>
        </r>
      </text>
    </comment>
    <comment ref="AM6" authorId="1" shapeId="0" xr:uid="{1BEF83A2-722B-4F14-93F5-EFA917048801}">
      <text>
        <r>
          <rPr>
            <sz val="11"/>
            <color theme="1"/>
            <rFont val="Calibri"/>
            <family val="2"/>
            <scheme val="minor"/>
          </rPr>
          <t>German Garcia Filoth:
compartir el riesgo que según fuente DAFP  Se reduce la probabilidad o el impacto del riesgo trasnfireindolo o compartiendo una parte de este. Cabe señalar
que normalmente no es posible transferir la responsabilidad del riesgo.</t>
        </r>
      </text>
    </comment>
    <comment ref="AE7" authorId="0" shapeId="0" xr:uid="{61A423CB-3D25-4D28-BC41-7D4840F169F2}">
      <text>
        <r>
          <rPr>
            <sz val="9"/>
            <color indexed="81"/>
            <rFont val="Tahoma"/>
            <family val="2"/>
          </rPr>
          <t>Informativo (Sin Peso)</t>
        </r>
      </text>
    </comment>
    <comment ref="AF7" authorId="0" shapeId="0" xr:uid="{D3E3C79E-1592-4F48-9A9A-221FD12F9ED6}">
      <text>
        <r>
          <rPr>
            <sz val="9"/>
            <color indexed="81"/>
            <rFont val="Tahoma"/>
            <family val="2"/>
          </rPr>
          <t>Informativo (Sin Peso)</t>
        </r>
      </text>
    </comment>
    <comment ref="AG7" authorId="0" shapeId="0" xr:uid="{52D68164-4C92-4104-8F3E-7CAADC0D08F7}">
      <text>
        <r>
          <rPr>
            <sz val="9"/>
            <color indexed="81"/>
            <rFont val="Tahoma"/>
            <family val="2"/>
          </rPr>
          <t>Informativo (Sin Peso)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7" authorId="0" shapeId="0" xr:uid="{247D2524-88E4-4724-8B92-460481B3F429}">
      <text>
        <r>
          <rPr>
            <b/>
            <sz val="9"/>
            <color indexed="81"/>
            <rFont val="Tahoma"/>
            <family val="2"/>
          </rPr>
          <t>Utilice lista de despliegue</t>
        </r>
        <r>
          <rPr>
            <sz val="9"/>
            <color indexed="81"/>
            <rFont val="Tahoma"/>
            <family val="2"/>
          </rPr>
          <t xml:space="preserve">
</t>
        </r>
      </text>
    </comment>
    <comment ref="D7" authorId="0" shapeId="0" xr:uid="{B479B37F-7D7E-4357-8664-0B4870D5AB80}">
      <text>
        <r>
          <rPr>
            <b/>
            <sz val="9"/>
            <color indexed="81"/>
            <rFont val="Tahoma"/>
            <family val="2"/>
          </rPr>
          <t>Utilice lista de despliegue, depende de haber seleccionado lista en B8</t>
        </r>
        <r>
          <rPr>
            <sz val="9"/>
            <color indexed="81"/>
            <rFont val="Tahoma"/>
            <family val="2"/>
          </rPr>
          <t xml:space="preserve">
</t>
        </r>
      </text>
    </comment>
    <comment ref="E7" authorId="0" shapeId="0" xr:uid="{88C23FF2-23A7-42A2-ADDF-E20EAA61154D}">
      <text>
        <r>
          <rPr>
            <b/>
            <sz val="9"/>
            <color indexed="81"/>
            <rFont val="Tahoma"/>
            <charset val="1"/>
          </rPr>
          <t>Celda parametrizada no modifcar</t>
        </r>
        <r>
          <rPr>
            <sz val="9"/>
            <color indexed="81"/>
            <rFont val="Tahoma"/>
            <charset val="1"/>
          </rPr>
          <t xml:space="preserve">
</t>
        </r>
      </text>
    </comment>
    <comment ref="F7" authorId="0" shapeId="0" xr:uid="{5C1F3AC0-39BA-48DC-B6C0-D1A818104D64}">
      <text>
        <r>
          <rPr>
            <b/>
            <sz val="9"/>
            <color indexed="81"/>
            <rFont val="Tahoma"/>
            <family val="2"/>
          </rPr>
          <t>Utilice lista de despliegue</t>
        </r>
      </text>
    </comment>
    <comment ref="G7" authorId="0" shapeId="0" xr:uid="{CDA2C365-1A7D-4495-9CA7-A9BA21CD2D79}">
      <text>
        <r>
          <rPr>
            <b/>
            <sz val="9"/>
            <color indexed="81"/>
            <rFont val="Tahoma"/>
            <family val="2"/>
          </rPr>
          <t>Utilice lista de despliegue</t>
        </r>
        <r>
          <rPr>
            <sz val="9"/>
            <color indexed="81"/>
            <rFont val="Tahoma"/>
            <family val="2"/>
          </rPr>
          <t xml:space="preserve">
</t>
        </r>
      </text>
    </comment>
    <comment ref="H7" authorId="0" shapeId="0" xr:uid="{CA67CB97-23CC-4D7A-A1FD-698421D1C7E2}">
      <text>
        <r>
          <rPr>
            <b/>
            <sz val="9"/>
            <color indexed="81"/>
            <rFont val="Tahoma"/>
            <family val="2"/>
          </rPr>
          <t>inicie redacción del riesgo utilizando estructura definida</t>
        </r>
        <r>
          <rPr>
            <sz val="9"/>
            <color indexed="81"/>
            <rFont val="Tahoma"/>
            <family val="2"/>
          </rPr>
          <t xml:space="preserve">
</t>
        </r>
      </text>
    </comment>
    <comment ref="I7" authorId="0" shapeId="0" xr:uid="{CB8A8E8A-CFA8-4DA8-A69A-DB6283A5EEC6}">
      <text>
        <r>
          <rPr>
            <b/>
            <sz val="9"/>
            <color indexed="81"/>
            <rFont val="Tahoma"/>
            <family val="2"/>
          </rPr>
          <t>Continue redacción del riesgo, defina causa raíz</t>
        </r>
        <r>
          <rPr>
            <sz val="9"/>
            <color indexed="81"/>
            <rFont val="Tahoma"/>
            <family val="2"/>
          </rPr>
          <t xml:space="preserve">
</t>
        </r>
      </text>
    </comment>
    <comment ref="J7" authorId="0" shapeId="0" xr:uid="{A124DB30-B5D1-4D4A-A956-C2F079D31BF9}">
      <text>
        <r>
          <rPr>
            <b/>
            <sz val="9"/>
            <color indexed="81"/>
            <rFont val="Tahoma"/>
            <family val="2"/>
          </rPr>
          <t>Esta celda concatena redacción del riesgo, no modificar.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7" authorId="0" shapeId="0" xr:uid="{A208587A-1D6A-4633-AAB9-44A75D565005}">
      <text>
        <r>
          <rPr>
            <b/>
            <sz val="9"/>
            <color indexed="81"/>
            <rFont val="Tahoma"/>
            <family val="2"/>
          </rPr>
          <t>Utilice lista de despliegue</t>
        </r>
        <r>
          <rPr>
            <sz val="9"/>
            <color indexed="81"/>
            <rFont val="Tahoma"/>
            <family val="2"/>
          </rPr>
          <t xml:space="preserve">
</t>
        </r>
      </text>
    </comment>
    <comment ref="D7" authorId="0" shapeId="0" xr:uid="{BA5E47E5-7D39-4C88-9BAE-7C715723A736}">
      <text>
        <r>
          <rPr>
            <b/>
            <sz val="9"/>
            <color indexed="81"/>
            <rFont val="Tahoma"/>
            <family val="2"/>
          </rPr>
          <t>Utilice lista de despliegue, depende de haber seleccionado lista en B8</t>
        </r>
        <r>
          <rPr>
            <sz val="9"/>
            <color indexed="81"/>
            <rFont val="Tahoma"/>
            <family val="2"/>
          </rPr>
          <t xml:space="preserve">
</t>
        </r>
      </text>
    </comment>
    <comment ref="E7" authorId="0" shapeId="0" xr:uid="{D76749FC-6516-4236-9B1C-EFF960A2F247}">
      <text>
        <r>
          <rPr>
            <b/>
            <sz val="9"/>
            <color indexed="81"/>
            <rFont val="Tahoma"/>
            <charset val="1"/>
          </rPr>
          <t>Celda parametrizada no modifcar</t>
        </r>
        <r>
          <rPr>
            <sz val="9"/>
            <color indexed="81"/>
            <rFont val="Tahoma"/>
            <charset val="1"/>
          </rPr>
          <t xml:space="preserve">
</t>
        </r>
      </text>
    </comment>
    <comment ref="F7" authorId="0" shapeId="0" xr:uid="{F8331124-67E8-44A4-8A79-A98082AA10C7}">
      <text>
        <r>
          <rPr>
            <b/>
            <sz val="9"/>
            <color indexed="81"/>
            <rFont val="Tahoma"/>
            <family val="2"/>
          </rPr>
          <t>Utilice lista de despliegue</t>
        </r>
      </text>
    </comment>
    <comment ref="G7" authorId="0" shapeId="0" xr:uid="{5B5EA086-7302-4E8F-8EE8-601455BA047E}">
      <text>
        <r>
          <rPr>
            <b/>
            <sz val="9"/>
            <color indexed="81"/>
            <rFont val="Tahoma"/>
            <family val="2"/>
          </rPr>
          <t>Utilice lista de despliegue</t>
        </r>
        <r>
          <rPr>
            <sz val="9"/>
            <color indexed="81"/>
            <rFont val="Tahoma"/>
            <family val="2"/>
          </rPr>
          <t xml:space="preserve">
</t>
        </r>
      </text>
    </comment>
    <comment ref="H7" authorId="0" shapeId="0" xr:uid="{AEB07C86-0247-49F7-B845-B10709265C23}">
      <text>
        <r>
          <rPr>
            <b/>
            <sz val="9"/>
            <color indexed="81"/>
            <rFont val="Tahoma"/>
            <family val="2"/>
          </rPr>
          <t>inicie redacción del riesgo utilizando estructura definida</t>
        </r>
        <r>
          <rPr>
            <sz val="9"/>
            <color indexed="81"/>
            <rFont val="Tahoma"/>
            <family val="2"/>
          </rPr>
          <t xml:space="preserve">
</t>
        </r>
      </text>
    </comment>
    <comment ref="I7" authorId="0" shapeId="0" xr:uid="{AD773E24-F45A-459E-9874-5DE1CB0FC7AA}">
      <text>
        <r>
          <rPr>
            <b/>
            <sz val="9"/>
            <color indexed="81"/>
            <rFont val="Tahoma"/>
            <family val="2"/>
          </rPr>
          <t>Continue redacción del riesgo, defina causa raíz</t>
        </r>
        <r>
          <rPr>
            <sz val="9"/>
            <color indexed="81"/>
            <rFont val="Tahoma"/>
            <family val="2"/>
          </rPr>
          <t xml:space="preserve">
</t>
        </r>
      </text>
    </comment>
    <comment ref="J7" authorId="0" shapeId="0" xr:uid="{FD544FAF-9C7D-4ACF-A717-398C2732E4EF}">
      <text>
        <r>
          <rPr>
            <b/>
            <sz val="9"/>
            <color indexed="81"/>
            <rFont val="Tahoma"/>
            <family val="2"/>
          </rPr>
          <t>Esta celda concatena redacción del riesgo, no modificar.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7" authorId="0" shapeId="0" xr:uid="{AE0BDB28-5074-473A-8540-1EBCAA7A8C0F}">
      <text>
        <r>
          <rPr>
            <b/>
            <sz val="9"/>
            <color indexed="81"/>
            <rFont val="Tahoma"/>
            <family val="2"/>
          </rPr>
          <t>Utilice lista de despliegue</t>
        </r>
        <r>
          <rPr>
            <sz val="9"/>
            <color indexed="81"/>
            <rFont val="Tahoma"/>
            <family val="2"/>
          </rPr>
          <t xml:space="preserve">
</t>
        </r>
      </text>
    </comment>
    <comment ref="D7" authorId="0" shapeId="0" xr:uid="{507CC692-63E8-421B-A3AA-55F295540BB7}">
      <text>
        <r>
          <rPr>
            <b/>
            <sz val="9"/>
            <color indexed="81"/>
            <rFont val="Tahoma"/>
            <family val="2"/>
          </rPr>
          <t>Utilice lista de despliegue, depende de haber seleccionado lista en B8</t>
        </r>
        <r>
          <rPr>
            <sz val="9"/>
            <color indexed="81"/>
            <rFont val="Tahoma"/>
            <family val="2"/>
          </rPr>
          <t xml:space="preserve">
</t>
        </r>
      </text>
    </comment>
    <comment ref="E7" authorId="0" shapeId="0" xr:uid="{7A9AAAF6-6C2B-47F7-8B74-A702E4DEA33B}">
      <text>
        <r>
          <rPr>
            <b/>
            <sz val="9"/>
            <color indexed="81"/>
            <rFont val="Tahoma"/>
            <charset val="1"/>
          </rPr>
          <t>Celda parametrizada no modifcar</t>
        </r>
        <r>
          <rPr>
            <sz val="9"/>
            <color indexed="81"/>
            <rFont val="Tahoma"/>
            <charset val="1"/>
          </rPr>
          <t xml:space="preserve">
</t>
        </r>
      </text>
    </comment>
    <comment ref="F7" authorId="0" shapeId="0" xr:uid="{7971FE01-E26E-4513-9835-5F52B5B45F17}">
      <text>
        <r>
          <rPr>
            <b/>
            <sz val="9"/>
            <color indexed="81"/>
            <rFont val="Tahoma"/>
            <family val="2"/>
          </rPr>
          <t>Utilice lista de despliegue</t>
        </r>
      </text>
    </comment>
    <comment ref="G7" authorId="0" shapeId="0" xr:uid="{7E39591F-FC56-4CDD-8234-E5E23808736B}">
      <text>
        <r>
          <rPr>
            <b/>
            <sz val="9"/>
            <color indexed="81"/>
            <rFont val="Tahoma"/>
            <family val="2"/>
          </rPr>
          <t>Utilice lista de despliegue</t>
        </r>
        <r>
          <rPr>
            <sz val="9"/>
            <color indexed="81"/>
            <rFont val="Tahoma"/>
            <family val="2"/>
          </rPr>
          <t xml:space="preserve">
</t>
        </r>
      </text>
    </comment>
    <comment ref="H7" authorId="0" shapeId="0" xr:uid="{DDD16097-BBE0-4664-BF71-379D3CECC441}">
      <text>
        <r>
          <rPr>
            <b/>
            <sz val="9"/>
            <color indexed="81"/>
            <rFont val="Tahoma"/>
            <family val="2"/>
          </rPr>
          <t>inicie redacción del riesgo utilizando estructura definida</t>
        </r>
        <r>
          <rPr>
            <sz val="9"/>
            <color indexed="81"/>
            <rFont val="Tahoma"/>
            <family val="2"/>
          </rPr>
          <t xml:space="preserve">
</t>
        </r>
      </text>
    </comment>
    <comment ref="I7" authorId="0" shapeId="0" xr:uid="{82AC8198-4AE5-48FE-A0A5-5CEAEB6FB8FB}">
      <text>
        <r>
          <rPr>
            <b/>
            <sz val="9"/>
            <color indexed="81"/>
            <rFont val="Tahoma"/>
            <family val="2"/>
          </rPr>
          <t>Continue redacción del riesgo, defina causa raíz</t>
        </r>
        <r>
          <rPr>
            <sz val="9"/>
            <color indexed="81"/>
            <rFont val="Tahoma"/>
            <family val="2"/>
          </rPr>
          <t xml:space="preserve">
</t>
        </r>
      </text>
    </comment>
    <comment ref="J7" authorId="0" shapeId="0" xr:uid="{4BB9C6D5-37B6-457C-9D21-7E955E794FFA}">
      <text>
        <r>
          <rPr>
            <b/>
            <sz val="9"/>
            <color indexed="81"/>
            <rFont val="Tahoma"/>
            <family val="2"/>
          </rPr>
          <t>Esta celda concatena redacción del riesgo, no modificar.</t>
        </r>
      </text>
    </comment>
  </commentList>
</comments>
</file>

<file path=xl/sharedStrings.xml><?xml version="1.0" encoding="utf-8"?>
<sst xmlns="http://schemas.openxmlformats.org/spreadsheetml/2006/main" count="1961" uniqueCount="529">
  <si>
    <t>Proceso</t>
  </si>
  <si>
    <t>Responsable</t>
  </si>
  <si>
    <t>Probabilidad</t>
  </si>
  <si>
    <t>Impacto</t>
  </si>
  <si>
    <t>Corrupción</t>
  </si>
  <si>
    <t>Fraude interno</t>
  </si>
  <si>
    <t>RC-00087</t>
  </si>
  <si>
    <t>Baja</t>
  </si>
  <si>
    <t>Reducir</t>
  </si>
  <si>
    <t>RC-00086</t>
  </si>
  <si>
    <t>Gestión</t>
  </si>
  <si>
    <t>Usuarios, productos y prácticas</t>
  </si>
  <si>
    <t>RG-00041</t>
  </si>
  <si>
    <t>Alto</t>
  </si>
  <si>
    <t>Moderado</t>
  </si>
  <si>
    <t>Ejecución y administración de procesos</t>
  </si>
  <si>
    <t>RG-00064</t>
  </si>
  <si>
    <t>RG-00065</t>
  </si>
  <si>
    <t>RC-00062</t>
  </si>
  <si>
    <t>Alta</t>
  </si>
  <si>
    <t>RG-00063</t>
  </si>
  <si>
    <t>RG-00061</t>
  </si>
  <si>
    <t>RC-00089</t>
  </si>
  <si>
    <t>RG-00066</t>
  </si>
  <si>
    <t>RG-00076</t>
  </si>
  <si>
    <t>Bajo</t>
  </si>
  <si>
    <t>RG-00082</t>
  </si>
  <si>
    <t>RG-00047</t>
  </si>
  <si>
    <t>RC-00067</t>
  </si>
  <si>
    <t>Evitar</t>
  </si>
  <si>
    <t>RG-00068</t>
  </si>
  <si>
    <t>RG-00003</t>
  </si>
  <si>
    <t>RC-00010</t>
  </si>
  <si>
    <t>RG-00084</t>
  </si>
  <si>
    <t>RG-00073</t>
  </si>
  <si>
    <t>RG-00078</t>
  </si>
  <si>
    <t>RC-00079</t>
  </si>
  <si>
    <t>RG-00019</t>
  </si>
  <si>
    <t>RG-00027</t>
  </si>
  <si>
    <t>RC-00083</t>
  </si>
  <si>
    <t>RC-00036</t>
  </si>
  <si>
    <t>RG-00037</t>
  </si>
  <si>
    <t>RG-00038</t>
  </si>
  <si>
    <t>RG-00011</t>
  </si>
  <si>
    <t>RC-00012</t>
  </si>
  <si>
    <t>RC-00072</t>
  </si>
  <si>
    <t>Fallas tecnológicas</t>
  </si>
  <si>
    <t>RG-00028</t>
  </si>
  <si>
    <t>RG-00030</t>
  </si>
  <si>
    <t>RC-00085</t>
  </si>
  <si>
    <t>RG-00015</t>
  </si>
  <si>
    <t>RC-00016</t>
  </si>
  <si>
    <t>RG-00013</t>
  </si>
  <si>
    <t>RC-00014</t>
  </si>
  <si>
    <t>RG-00088</t>
  </si>
  <si>
    <t>RG-00074</t>
  </si>
  <si>
    <t>RC-00077</t>
  </si>
  <si>
    <t>RG-00080</t>
  </si>
  <si>
    <t>RG-00081</t>
  </si>
  <si>
    <t>Extremo</t>
  </si>
  <si>
    <t>RG-00095</t>
  </si>
  <si>
    <t>RT-00096</t>
  </si>
  <si>
    <t>RT-00097</t>
  </si>
  <si>
    <t>RT-00098</t>
  </si>
  <si>
    <t>RT-00099</t>
  </si>
  <si>
    <t>RT-00100</t>
  </si>
  <si>
    <t>1. Inexistencia de repositorios de información histórica.
2. Fallas en la aplicación de mecanismos disponibles para transferir y preservar el conocimiento histórico, tanto tácito como explícito.
3. Conocimiento individual o grupal obsoleto o desactualizado de acuerdo al contexto de la entidad.
4. Inexistencia de repositorios de comisiones realizadas por parte de servidores.</t>
  </si>
  <si>
    <t>1. Falta de planificación de las actividades que garanticen la implementación de los lineamientos del modelo de gestión
2. Falta de seguimiento a la implementación de los lineamientos del modelo de gestión</t>
  </si>
  <si>
    <t xml:space="preserve">MAPA DE RIESGOS INSTITUCIONAL </t>
  </si>
  <si>
    <t>FACTOR DE RIESGO</t>
  </si>
  <si>
    <t>SELECCIONE FUENTE GENERADORA DEL EVENTO</t>
  </si>
  <si>
    <t>DESCRIPCIÓN DEL TIPO DE FACTOR DE RIESGO</t>
  </si>
  <si>
    <t>TIPOLOGÍA</t>
  </si>
  <si>
    <t>¿QUÉ? 
IMPACTO</t>
  </si>
  <si>
    <t>DESCRIPCIÓN DEL RIESGO</t>
  </si>
  <si>
    <t>SUB CAUSAS (Si aplica)</t>
  </si>
  <si>
    <t>CALIFICACIÓN RIESGO INHERENTE</t>
  </si>
  <si>
    <t>CALIFICACIÓN RIESGO RESIDUAL</t>
  </si>
  <si>
    <t>% Probabilidad Inherente</t>
  </si>
  <si>
    <t>% Impacto Inherente</t>
  </si>
  <si>
    <t>PROBABILIDAD</t>
  </si>
  <si>
    <t>IMPACTO</t>
  </si>
  <si>
    <t>SEVERIDAD (NIVEL DE RIESGO)</t>
  </si>
  <si>
    <t>% Probabilidad Residual</t>
  </si>
  <si>
    <t>% Impacto Residual</t>
  </si>
  <si>
    <t>Tratamiento</t>
  </si>
  <si>
    <t xml:space="preserve">Determine el tratamiento a seguir 
</t>
  </si>
  <si>
    <t>Definición del Tratamiento</t>
  </si>
  <si>
    <t>Descripción del Control</t>
  </si>
  <si>
    <t>Codigo Riesgo</t>
  </si>
  <si>
    <t>FACTOR DEL RIESGO</t>
  </si>
  <si>
    <r>
      <t>¿CÓMO?
CAUSA INMEDIATA 
(</t>
    </r>
    <r>
      <rPr>
        <sz val="10"/>
        <rFont val="Arial"/>
        <family val="2"/>
      </rPr>
      <t xml:space="preserve">Iniciar con la palabra 
</t>
    </r>
    <r>
      <rPr>
        <b/>
        <sz val="10"/>
        <rFont val="Arial"/>
        <family val="2"/>
      </rPr>
      <t>por)</t>
    </r>
  </si>
  <si>
    <r>
      <t>¿PORQUÉ?
CAUSA RAÍZ
(</t>
    </r>
    <r>
      <rPr>
        <sz val="10"/>
        <rFont val="Arial"/>
        <family val="2"/>
      </rPr>
      <t xml:space="preserve">Iniciar con 
</t>
    </r>
    <r>
      <rPr>
        <b/>
        <sz val="10"/>
        <rFont val="Arial"/>
        <family val="2"/>
      </rPr>
      <t>debido a/a causa de)</t>
    </r>
  </si>
  <si>
    <t>DIRECCIONAMIENTO ESTRATEGICO Y PLANEACIÓN</t>
  </si>
  <si>
    <t>Ejecución_administración_de_procesos</t>
  </si>
  <si>
    <t>Falta de aplicación de los procedimientos</t>
  </si>
  <si>
    <t>Posibilidad de afectación económica y reputacional</t>
  </si>
  <si>
    <t xml:space="preserve"> incumplimiento a las metas institucionales</t>
  </si>
  <si>
    <t>Posibilidad de afectación reputacional</t>
  </si>
  <si>
    <t>Media</t>
  </si>
  <si>
    <t>Muy Baja</t>
  </si>
  <si>
    <t>Reducir_mitigar_Transferir_Evitar</t>
  </si>
  <si>
    <t>Menor</t>
  </si>
  <si>
    <t>Talento_Humano</t>
  </si>
  <si>
    <t>Integridad_Pública_Corrupción</t>
  </si>
  <si>
    <t xml:space="preserve"> recibir o solicitar cualquier dádiva o beneficio a nombre propio o de terceros </t>
  </si>
  <si>
    <t>ocultamiento o manipulación de información relacionada con la planeación, la inversión, sus resultados y metas alcanzadas, enfocados a posible favorecimiento de intereses particulares.</t>
  </si>
  <si>
    <t>Posibilidad de afectación reputacional por recibir o solicitar cualquier dádiva o beneficio a nombre propio o de terceros  a causa de ocultamiento o manipulación de información relacionada con la planeación, la inversión, sus resultados y metas alcanzadas, enfocados a posible favorecimiento de intereses particulares.</t>
  </si>
  <si>
    <t>Catastrófico</t>
  </si>
  <si>
    <t>Leve</t>
  </si>
  <si>
    <t>GESTIÓN SIG</t>
  </si>
  <si>
    <t>Posibilidad de afectación económica</t>
  </si>
  <si>
    <t>1. Incumplimiento a los programas del SGA de la Entidad.</t>
  </si>
  <si>
    <t>Mayor</t>
  </si>
  <si>
    <t>Aceptar</t>
  </si>
  <si>
    <t>COMUNICACIONES</t>
  </si>
  <si>
    <t>GESTIÓN DE INTELIGENCIA Y DTI</t>
  </si>
  <si>
    <t>Evento_externo</t>
  </si>
  <si>
    <t>Atentados, vandalismo, orden público</t>
  </si>
  <si>
    <t xml:space="preserve"> situaciones externas que generen rechazo o suministro de información incompleta</t>
  </si>
  <si>
    <t xml:space="preserve"> parte de las fuentes de información.</t>
  </si>
  <si>
    <t>Posibilidad de afectación reputacional por situaciones externas que generen rechazo o suministro de información incompleta a causa de  parte de las fuentes de información.</t>
  </si>
  <si>
    <t>El (la) Subdirector(a) de Inteligencia y Gestión TI o a quien este delegue realiza prueba piloto o prueba de escritorio, cuando corresponda a un formulario nuevo. Una prueba piloto es una puesta en práctica de un experimento tendiente a considerar las posibilidades de un determinado desarrollo posterior. Puede entenderse también como una primera puesta en escena de un determinado proyecto con la intención de considerar las facilidades de implementación.  En caso contrario, cuando es un formulario predeterminado en el cual ya se evidencia su funcionamiento, se aplica la encuesta correspondiente.</t>
  </si>
  <si>
    <t>GESTIÓN DE DESARROLLO Y COMPETITIVIDAD</t>
  </si>
  <si>
    <t>Falta de supervisión o interventoría</t>
  </si>
  <si>
    <t>incumplimiento del Plan Anual de Adquisiciones -PAA</t>
  </si>
  <si>
    <t>falta de oportunidad en la gestión precontractual de los procesos programados.</t>
  </si>
  <si>
    <t>Posibilidad de afectación económica porincumplimiento del Plan Anual de Adquisiciones -PAA a causa de falta de oportunidad en la gestión precontractual de los procesos programados.</t>
  </si>
  <si>
    <t>GESTIÓN DE MERCADEO TURISTICO</t>
  </si>
  <si>
    <t xml:space="preserve"> información incorrecta o incompleta en las piezas de promoción de ciudad</t>
  </si>
  <si>
    <t xml:space="preserve"> falta de revisión previa a la producción y publicación de las piezas</t>
  </si>
  <si>
    <t>Posibilidad de afectación reputacional por información incorrecta o incompleta en las piezas de promoción de ciudad a causa de  falta de revisión previa a la producción y publicación de las piezas</t>
  </si>
  <si>
    <t>favorecimiento a terceros y/u obtención de beneficios económicos o en especie</t>
  </si>
  <si>
    <t xml:space="preserve"> el desarrollo de recorridos turísticos ofrecidos por el Instituto Distrital de Turismo.</t>
  </si>
  <si>
    <t xml:space="preserve"> favorecimiento y/u obtención de beneficios económicos o en especie por parte de servidores y/o colaboradores del IDT</t>
  </si>
  <si>
    <t xml:space="preserve"> la participación en eventos realizados por la Subdirección de Mercadeo</t>
  </si>
  <si>
    <t>Posibilidad de afectación reputacional porfavorecimiento a terceros y/u obtención de beneficios económicos o en especie a causa de  el desarrollo de recorridos turísticos ofrecidos por el Instituto Distrital de Turismo.</t>
  </si>
  <si>
    <t>Posibilidad de afectación reputacional por favorecimiento y/u obtención de beneficios económicos o en especie por parte de servidores y/o colaboradores del IDT a causa de  la participación en eventos realizados por la Subdirección de Mercadeo</t>
  </si>
  <si>
    <t xml:space="preserve"> El Contratista encargado revisa el diseño de las piezas promocionales valida cuatrimestralmente vía correo electrónico o actas de reuniones o cuadro de aprobaciones el contenido de las piezas a publicar con la dependencia o área correspondiente</t>
  </si>
  <si>
    <t>Los profesionales de la Red de la Información Turística de la Subdirección de Mercadeo que lideran la actividad se asegurarán que de manera cuatrimestral en cada canal de acceso al servicio se informe la gratuidad del mismo a través de la publicación de disclaimer en diferentes canales de acceso y de la realización de socializaciones en temas técnicos y operativos a los guías que hacen parte de la Reda de Información Turística del IDT</t>
  </si>
  <si>
    <t xml:space="preserve"> El profesional que lidera la Red de Puntos de Información turística y su equipo  realizan una reunión de seguimiento cuatrimestral en donde se verificará si se ha presentado situaciones de alerta que puedan llegar a materializar el riesgo.</t>
  </si>
  <si>
    <t xml:space="preserve">Los profesionales encargados de la realización de eventos de la Subdirección de Mercadeo se asegurarán que de manera trimestral en cada canal dado para la participación en dichos eventos se informe a los potenciales participantes que el acceso al evento es gratuito verificando la publicación de disclaimer en diferentes canales de acceso. </t>
  </si>
  <si>
    <t>Los profesionales que lideran los eventos  realizan una reunión de seguimiento cuatrimestral de los eventos de la Subdirección de Mercadeo y sus equipos en donde se verificará si se ha presentado situaciones de alerta que puedan llegar a materializar el riesgo.</t>
  </si>
  <si>
    <t>GESTIÓN TALENTO HUMANO</t>
  </si>
  <si>
    <t xml:space="preserve"> inadecuada gestión de los planes, programas de talento humano</t>
  </si>
  <si>
    <t xml:space="preserve"> reducciones o aplazamientos presupuestales.</t>
  </si>
  <si>
    <t xml:space="preserve">   deficiencias que se pudieran presentar en el Sistema de Gestión de Seguridad y Salud en el Trabajo.</t>
  </si>
  <si>
    <t>Posibilidad de afectación reputacional por inadecuada gestión de los planes, programas de talento humano a causa de  reducciones o aplazamientos presupuestales.</t>
  </si>
  <si>
    <t xml:space="preserve"> nombrar el personal del IDT sin el cumplimiento de los requisitos exigidos para el cargo</t>
  </si>
  <si>
    <t xml:space="preserve">  inadecuada verificación de la hoja de vida, para favorecer a un tercero y/o recibir dádivas.</t>
  </si>
  <si>
    <t>Posibilidad de afectación reputacional por nombrar el personal del IDT sin el cumplimiento de los requisitos exigidos para el cargo a causa de   inadecuada verificación de la hoja de vida, para favorecer a un tercero y/o recibir dádivas.</t>
  </si>
  <si>
    <t xml:space="preserve">El Profesional Universitario con funciones de Talento Humano, realiza la formulación anual de planes y programas asociados al Talento Humano y la verificación la hace el Subdirector Corporativo y/o el Comité de Gestión y Desempeño realiza su aprobación. </t>
  </si>
  <si>
    <t xml:space="preserve"> El profesional de Talento Humano realizará la verificación de la documentación de los antecedentes judiciales de los cargos de nivel directivo y asesor del Instituto  de manera trimestral.</t>
  </si>
  <si>
    <t xml:space="preserve">El profesional de Talento Humano realiza la verificación de la documentación de los antecedentes del servidor para corroborar que no se encuentre incurso en causal de inhabilidad consultando en las paginas de cada una de las entidades (Personería, Contraloría, Policía Nacional, Procuraduría) cada vez que se requiera la vinculación de un nuevo servidor y/o se presente a un encargo.  En el caso en el cual se identifiquen inhabilidades o incompatibilidades se informa a través de correo electrónico al área solicitante y/o dirección general la no vinculación y/o encargo del servidor. </t>
  </si>
  <si>
    <t>El profesional de talento humano realiza la verificación documental de la historia laboral con los requisitos del empleo asociado al TH-P02 Procedimiento para la provisión del Talento Humano en empleos de carrera administrativa y TH-P20 Procedimiento para la provisión del Talento Humano en empleos de libre nombramiento y remoción, adicionalmente se realiza verificación del cumplimiento de estos estándares por parte del profesional de talento humano.</t>
  </si>
  <si>
    <t xml:space="preserve"> no realizar la entrada oportuna de la adquisición de elementos</t>
  </si>
  <si>
    <t xml:space="preserve"> al incumplimiento del procedimiento de ingreso de elementos al almacén.</t>
  </si>
  <si>
    <t xml:space="preserve"> no amparar los bienes del IDT ante la aseguradora o por reportar fuera de los tiempos establecidos a la aseguradora la adquisición de bienes</t>
  </si>
  <si>
    <t>Posibilidad de afectación económica por no realizar la entrada oportuna de la adquisición de elementos a causa de  al incumplimiento del procedimiento de ingreso de elementos al almacén.</t>
  </si>
  <si>
    <t xml:space="preserve">Posibilidad de afectación económica por no amparar los bienes del IDT ante la aseguradora o por reportar fuera de los tiempos establecidos a la aseguradora la adquisición de bienes a causa de </t>
  </si>
  <si>
    <t>GESTIÓN DE BIENES Y SERVICIOS</t>
  </si>
  <si>
    <t>RF-00093</t>
  </si>
  <si>
    <t>Infraestructura</t>
  </si>
  <si>
    <t>Daños a activos fijos</t>
  </si>
  <si>
    <t>Fiscal</t>
  </si>
  <si>
    <t>Posibilidad  de efecto dañoso sobre bienes de uso público</t>
  </si>
  <si>
    <t xml:space="preserve"> los bienes asignados a los servidores públicos por el mal uso de los mismos</t>
  </si>
  <si>
    <t xml:space="preserve"> la omisión en la aplicación del procedimiento de administración de bienes.</t>
  </si>
  <si>
    <t>Posibilidad  de efecto dañoso sobre bienes de uso público por los bienes asignados a los servidores públicos por el mal uso de los mismos a causa de  la omisión en la aplicación del procedimiento de administración de bienes.</t>
  </si>
  <si>
    <t xml:space="preserve"> acción u omisión que exista pérdida o hurto de bienes devolutivos</t>
  </si>
  <si>
    <t>una desviacion de lo público en beneficio propio o particular.</t>
  </si>
  <si>
    <t>El profesional especializado con su equipo de apoyo  realizan transferencia de conocimiento a los diferentes procesos que realizan adquisición de bienes frente a posible rotación de los encargados, socializando el procedimiento de ingreso de elementos.</t>
  </si>
  <si>
    <t xml:space="preserve">El líder proceso de Gestión de Bienes y Servicios  verifica que los elementos que ingresan al almacén correspondan a los documentos soportes del ingreso,   según procedimiento GB-P01-Ingreso de elementos al almacén, en donde cada área o dependencia verifica el estado a satisfacción de los elementos a ingresar y posteriormente el Profesional Especializado de la Gestión de Bienes y servicios verifica las cantidades. </t>
  </si>
  <si>
    <t>El profesional de bienes y servicios con su grupo de apoyo verifica la existencia física de los bienes para constatar y actualizar la información en el modulo SAE-SAI del sistema SI CAPITAL,   esto se realizara por lo menos dos veces al año.</t>
  </si>
  <si>
    <t>El líder del proceso de Gestión de Bienes y Servicios  hace la verificación mediante los certificados de inclusión expedidos por la aseguradora de los elementos reportados, según GB-I02 Instructivo para la Inclusión y Exclusión de Bienes, Siniestros y Reclamaciones.</t>
  </si>
  <si>
    <t xml:space="preserve">El profesional de bienes y servicios con su equipo de apoyo  verifica semestralmente del estado de los bienes asignados a los funcionarios del instituto, con el fin de velar por el buen uso y estado de los mismos. </t>
  </si>
  <si>
    <t>Reducir_Mitigar</t>
  </si>
  <si>
    <t>El profesional especializado con su grupo de apoyo  realiza la verificación de los bienes físicos asignados a los funcionarios y/o contratistas  conforme el inventario individual generado por el modulo SAI del sistema SICAPITAL y el formato de asignación de bienes.</t>
  </si>
  <si>
    <t xml:space="preserve"> El profesional especializado con su grupo de apoyo y con los procesos misionales  hacen la verificación física de los bienes comparando la base de datos generada por el módulo SAI. </t>
  </si>
  <si>
    <t>El profesional especializado con su grupo de apoyo verifica que todos los bienes tengan asignada placa de inventario,  manteniendo actualizada y revisada la base de datos de los bienes del IDT con la placa de inventarios generada por el módulo SAE.</t>
  </si>
  <si>
    <t>Posibilidad de afectación reputacional por acción u omisión que exista pérdida o hurto de bienes devolutivos a causa de una desviacion de lo público en beneficio propio o particular.</t>
  </si>
  <si>
    <t>GESTIÓN FINANCIERA</t>
  </si>
  <si>
    <t>RF-00101</t>
  </si>
  <si>
    <t>Falta segregación de funciones</t>
  </si>
  <si>
    <t>Posibilidad  de efecto dañoso sobre el recurso público</t>
  </si>
  <si>
    <t xml:space="preserve">  omisión u acción </t>
  </si>
  <si>
    <t xml:space="preserve"> alteración de documentos soportes para trámite de pagos desviando la gestión de lo público para favorecer a un tercero</t>
  </si>
  <si>
    <t>Posibilidad de afectación reputacional por  omisión u acción  a causa de  alteración de documentos soportes para trámite de pagos desviando la gestión de lo público para favorecer a un tercero</t>
  </si>
  <si>
    <t>GESTIÓN JURIDICA Y CONTRACTUAL</t>
  </si>
  <si>
    <t xml:space="preserve"> reprocesos y demoras en el desarrollo de las actividades de los procedimientos de las diferentes modalidades de selección</t>
  </si>
  <si>
    <t>desconocimientos de los lineamientos establecidos.</t>
  </si>
  <si>
    <t xml:space="preserve"> mora en el pago de sumas derivadas de sentencias condenatorias y conciliaciones en firme</t>
  </si>
  <si>
    <t xml:space="preserve"> falta de seguimiento al punto de control establecido en el procedimiento para pagos de sentencias y conciliaciones.</t>
  </si>
  <si>
    <t xml:space="preserve"> deficiencias en el reporte y actualización de información sobre los procesos judiciales en el sistema SIPROJ-WEB</t>
  </si>
  <si>
    <t xml:space="preserve"> ineficiencia en los recursos utilizados para notificarse de las actuaciones judiciales.</t>
  </si>
  <si>
    <t xml:space="preserve">filtración de información confidencial sobre estrategias de defensa judicial del Instituto </t>
  </si>
  <si>
    <t xml:space="preserve">  desconocimiento de las categorías de información confidencial y reservada</t>
  </si>
  <si>
    <t>Falta de capacitación y otros temas relacionados con el personal</t>
  </si>
  <si>
    <t>nulidad de actos administrativos, por desconocimiento de los requisitos legales exigidos para la expedición de Actos Administrativos de carácter general sometidos a consideración de la Oficina Jurídica</t>
  </si>
  <si>
    <t>Posibilidad de afectación reputacional por reprocesos y demoras en el desarrollo de las actividades de los procedimientos de las diferentes modalidades de selección a causa de desconocimientos de los lineamientos establecidos.</t>
  </si>
  <si>
    <t>Posibilidad de afectación económica por mora en el pago de sumas derivadas de sentencias condenatorias y conciliaciones en firme a causa de  falta de seguimiento al punto de control establecido en el procedimiento para pagos de sentencias y conciliaciones.</t>
  </si>
  <si>
    <t>Posibilidad de afectación reputacional por deficiencias en el reporte y actualización de información sobre los procesos judiciales en el sistema SIPROJ-WEB a causa de  ineficiencia en los recursos utilizados para notificarse de las actuaciones judiciales.</t>
  </si>
  <si>
    <t>Posibilidad de afectación reputacional porfiltración de información confidencial sobre estrategias de defensa judicial del Instituto  a causa de   desconocimiento de las categorías de información confidencial y reservada</t>
  </si>
  <si>
    <t xml:space="preserve">Posibilidad de afectación económica pornulidad de actos administrativos, por desconocimiento de los requisitos legales exigidos para la expedición de Actos Administrativos de carácter general sometidos a consideración de la Oficina Jurídica a causa de </t>
  </si>
  <si>
    <t xml:space="preserve">  acción u omisión en la estructuración de los procesos de selección, </t>
  </si>
  <si>
    <t>desviacion de lo publico para beneficio propio o de un tercero</t>
  </si>
  <si>
    <t>Posibilidad de afectación económica por  acción u omisión en la estructuración de los procesos de selección,  a causa de desviacion de lo publico para beneficio propio o de un tercero</t>
  </si>
  <si>
    <t>Transacción_u_Operación_aplica_para_LA_FT_FP</t>
  </si>
  <si>
    <t>Contrapartes de la entidad (naturales o jurídicas)</t>
  </si>
  <si>
    <t>Integridad_Pública_LA_FT_FP</t>
  </si>
  <si>
    <t xml:space="preserve"> contratación de persona natural o jurídica que se encuentren identificados en las listas restrictivas o de alerta por lavado de activos y financiamiento del terrorismo</t>
  </si>
  <si>
    <t xml:space="preserve">Posibilidad de afectación reputacional por contratación de persona natural o jurídica que se encuentren identificados en las listas restrictivas o de alerta por lavado de activos y financiamiento del terrorismo a causa de </t>
  </si>
  <si>
    <t>Reducir_Transferir</t>
  </si>
  <si>
    <t xml:space="preserve">Los abogados a cargo de los procesos contractuales realizan el seguimiento y reporte de las novedades de los procesos radicados a la Oficina Jurídica a través de la matriz “Base de repartos”. </t>
  </si>
  <si>
    <t xml:space="preserve">El apoderado del proceso judicial   realiza la valoración de las obligaciones contingentes judiciales trimestralmente, a través de la plataforma SIPROJWEB de acuerdo con la reglamentación de la secretaría de hacienda y la secretaría jurídica distrital. </t>
  </si>
  <si>
    <t xml:space="preserve">El Jefe de la Oficina Jurídica comunica a la Dirección General, con copia a la Subdirección de Gestión Corporativa la obligación de pago de una sentencia o conciliación (cuando se requiera) </t>
  </si>
  <si>
    <t xml:space="preserve">El apoderado de la defensa judicial de la Oficina Jurídica  revisa la plataforma del Sistema de Gestión Judicial - SAMAI con una periodicidad mensual (El soporte es el pdf de la plataforma) </t>
  </si>
  <si>
    <t>El profesional de defensa judicial de la Oficina Jurídica  advierte a quienes tienen acceso a la información su carácter confidencial de acuerdo al Manual de prevención del daño antijurídico (JC-M06),  señalando la naturaleza confidencial de la información cuando este se comparte.</t>
  </si>
  <si>
    <t xml:space="preserve"> El(la) Jefe de la Oficina Jurídica estudia la viabilidad y conveniencia jurídica de documentos o actos administrativos relacionados con la actividad contractual del IDT, con el visto bueno correspondiente.</t>
  </si>
  <si>
    <t xml:space="preserve">El(la) Jefe de la Oficina Jurídica  estudia la viabilidad y conveniencia jurídica de documentos o actos administrativos relacionados con la actividad contractual del IDT, con el visto bueno correspondiente. </t>
  </si>
  <si>
    <t>El Comité evaluador  realiza la verificación de los requisitos técnicos, jurídicos y financieros, en el cual se incluyen los diferentes oferentes para cada uno procesos de selección  de acuerdo a lo programado en el plan anual de adquisiciones.</t>
  </si>
  <si>
    <t>Eventos relacionados con las conductas o comportamientos de los empleados que afectan la Integridad Pública</t>
  </si>
  <si>
    <t>El Jefe de la Oficina o el profesional designado  realizar la verificación integral de los requisitos legales del proceso radicado conforme a las listas de chequeo, verificando que todos los documentos cumplan,  de acuerdo a la modalidad de selección.</t>
  </si>
  <si>
    <t xml:space="preserve">La persona designada por el área solicitante del proceso de contratación  realiza la debida diligencia consultando al posible contratista en las listas restrictivas (OFAC y Naciones Unidas), en caso de que la persona natural o jurídica se encuentre vinculada a alguna de estas listas se reportará de manera inmediata al órgano de cumplimiento. </t>
  </si>
  <si>
    <t xml:space="preserve"> hallazgos de los entes de control</t>
  </si>
  <si>
    <t xml:space="preserve"> a fallas en el manejo adecuado de la información, conservación y preservación documental.</t>
  </si>
  <si>
    <t>GESTION DOCUMENTAL</t>
  </si>
  <si>
    <t>Posibilidad de afectación económica por hallazgos de los entes de control a causa de  a fallas en el manejo adecuado de la información, conservación y preservación documental.</t>
  </si>
  <si>
    <t>El profesional del proceso de Gestión Documental  socializará a los funcionarios del IDT sobre los lineamientos básicos de Gestión Documental, verificando el cumplimiento de la programación del PIC y consolidando el respectivo registro de asistencia.</t>
  </si>
  <si>
    <t>El Profesional de Gestión Documental y su equipo de apoyo  revisará los registros reportados por el equipo Dataloggers en cuanto a humedad y temperatura Archivo Central de la Entidad y del Archivo de gestión de la Oficina Jurídica para verificar que las condiciones ambientales se encuentren dentro de los rangos establecidos, de acuerdo al Control de humedad y temperatura), y que se encuentra contemplado en el Sistema Integrado de Conservación - Plan de Conservación documental.</t>
  </si>
  <si>
    <t xml:space="preserve"> pérdida de documentos por acción u omisión</t>
  </si>
  <si>
    <t>al incumplimiento de lineamientos en Gestión Documental desviando lo público, en beneficio propio o particular.</t>
  </si>
  <si>
    <t>Posibilidad de afectación reputacional por pérdida de documentos por acción u omisión a causa de al incumplimiento de lineamientos en Gestión Documental desviando lo público, en beneficio propio o particular.</t>
  </si>
  <si>
    <t>El profesional del proceso de gestión documental  coteja y recibe las transferencias documentales primarias de acuerdo al Cronograma establecido por proceso, según el procedimiento de Transferencias documentales primarias GD-P10.</t>
  </si>
  <si>
    <t xml:space="preserve"> El equipo del proceso de gestión documental  realiza seguimiento a la planilla de préstamo y consulta de documentos  de acuerdo al procedimiento GD-P13 Consulta y Préstamo de Documentos. </t>
  </si>
  <si>
    <t>GESTION TENCNOLOGICA</t>
  </si>
  <si>
    <t xml:space="preserve"> acción u omisión de acciones para el cuidado de los activos de información</t>
  </si>
  <si>
    <t xml:space="preserve"> un beneficio propio o de un particular.</t>
  </si>
  <si>
    <t>Posibilidad de afectación reputacional por acción u omisión de acciones para el cuidado de los activos de información a causa de  un beneficio propio o de un particular.</t>
  </si>
  <si>
    <t>El profesional designado   gestiona los roles y permisos de usuarios a los diferentes sistemas de información y recursos a los que se tiene acceso en el IDT,  llevando una bitácora de activación, desactivación y roles según necesidad.</t>
  </si>
  <si>
    <t>El líder del proceso de gestión tecnológica mantiene actualizado el inventario de activos de información con su calificación de criticidad y confidencialidad,  conforme a lo reportado por el subdirector de gestión corporativa</t>
  </si>
  <si>
    <t>Referencia</t>
  </si>
  <si>
    <t>Activo de Información</t>
  </si>
  <si>
    <t>Tipo de activo</t>
  </si>
  <si>
    <t>Amenazas (Causa Inmediata)</t>
  </si>
  <si>
    <t>Vulnerabilidades (Causa raiz)</t>
  </si>
  <si>
    <t>Tipo de riesgo</t>
  </si>
  <si>
    <t>Descripción del Riesgo</t>
  </si>
  <si>
    <t>Clasificación riesgo</t>
  </si>
  <si>
    <t>Frecuencia</t>
  </si>
  <si>
    <t>% Probabilidad inherente</t>
  </si>
  <si>
    <t>Probabilidad inherente</t>
  </si>
  <si>
    <t>% Impacto inherente</t>
  </si>
  <si>
    <t>Impacto inherente</t>
  </si>
  <si>
    <t>Zona de Riesgo inherente</t>
  </si>
  <si>
    <t>No Control</t>
  </si>
  <si>
    <t>Control Anexo A</t>
  </si>
  <si>
    <t>Descripción del control</t>
  </si>
  <si>
    <t>Fecha de Implementación</t>
  </si>
  <si>
    <t>Seguimiento</t>
  </si>
  <si>
    <t>Estado</t>
  </si>
  <si>
    <t>Afectación</t>
  </si>
  <si>
    <t>Atributos</t>
  </si>
  <si>
    <t>Probabilidad residual</t>
  </si>
  <si>
    <t>% Probabilidad residual</t>
  </si>
  <si>
    <t>Impacto residual</t>
  </si>
  <si>
    <t>% Impacto residual</t>
  </si>
  <si>
    <t xml:space="preserve">Zona de riesgo final </t>
  </si>
  <si>
    <t>Tipo</t>
  </si>
  <si>
    <t>%</t>
  </si>
  <si>
    <t>Implementación</t>
  </si>
  <si>
    <t>Calificación del Control</t>
  </si>
  <si>
    <t>Documentación</t>
  </si>
  <si>
    <t>Evidencia</t>
  </si>
  <si>
    <t>Gestión Tecnologica</t>
  </si>
  <si>
    <t>Software</t>
  </si>
  <si>
    <t xml:space="preserve">El profesional responsable de la creación, activación y desactivación de usuarios gestiona los roles y permisos de usuarios a los diferentes sistemas de información y recursos a los que se tiene acceso en el IDT, llevando el registro de la actividad. </t>
  </si>
  <si>
    <t xml:space="preserve">Profesional responsable de la creación, activación y desactivación de usuarios </t>
  </si>
  <si>
    <t>Cuatrimestral</t>
  </si>
  <si>
    <t>En ejecución</t>
  </si>
  <si>
    <t>Detectivo</t>
  </si>
  <si>
    <t>Manual</t>
  </si>
  <si>
    <t>Documentado</t>
  </si>
  <si>
    <t>Continua</t>
  </si>
  <si>
    <t>Con registro</t>
  </si>
  <si>
    <t>Equipos desatendidos</t>
  </si>
  <si>
    <t>El profesional responsable debe establecer una política de bloqueo de sesión por 3 minutos de inactividad a través de una directiva de grupo (GPO) con de el fin de evitar el acceso de terceros a equipos desatendidos que se encuentran dentro del dominio del IDT.</t>
  </si>
  <si>
    <t>Lider del proceso de gestion tecnologica</t>
  </si>
  <si>
    <t>Automático</t>
  </si>
  <si>
    <t>El profesional responsable genera el acceso al cuarto de datos para que el proveedor seleccionado realice el mantenimiento preventivo de los aíres acondicionados, generando el acta correspondiente de las acciones realizadas.</t>
  </si>
  <si>
    <t>Preventivo</t>
  </si>
  <si>
    <t>El profesional del proceso de gestión tecnológica realiza el registro del ingreso y salida de terceros o funcionarios que realiza actividades en el centro de datos mediante la bitácora física con el fin de controlar el acceso autorizado.</t>
  </si>
  <si>
    <t>El profesional responsable realiza la programación y ejecución de los mantenimientos preventivos a los equipos de computo con el fin de mantener la continuidad operativa de los mismos.</t>
  </si>
  <si>
    <t>ATENCION A LA CIUDADANIA</t>
  </si>
  <si>
    <t xml:space="preserve"> multa y sanciones en general por parte de un ente regulador</t>
  </si>
  <si>
    <t>al incumplimiento de los términos legales para la respuesta de las solicitudes de los usuarios</t>
  </si>
  <si>
    <t>Posibilidad de afectación económica por multa y sanciones en general por parte de un ente regulador a causa de al incumplimiento de los términos legales para la respuesta de las solicitudes de los usuarios</t>
  </si>
  <si>
    <t xml:space="preserve"> alterar o manipular la información del trámite a una petición queja, reclamo o sugerencias, denuncias ( PQRSD )</t>
  </si>
  <si>
    <t xml:space="preserve"> un beneficio particular</t>
  </si>
  <si>
    <t>Posibilidad de afectación reputacional por alterar o manipular la información del trámite a una petición queja, reclamo o sugerencias, denuncias ( PQRSD ) a causa de  un beneficio particular</t>
  </si>
  <si>
    <t>El Profesional de atención a la ciudadanía mantiene actualizado el Sistema SDQS y el cuadro de control y seguimiento de PQRSD (AC-F02) según en el Procedimiento para dar respuesta a Peticiones, Quejas, Reclamos, Sugerencias y Denuncias PQRSD AC-P01 en donde se realiza seguimiento semanal a las peticiones y genera las alertas correspondientes a los procesos mediante la matriz AC-F04 Matriz Seguimiento PQRSD.</t>
  </si>
  <si>
    <t>El Profesional de atención a la ciudadanía revisa las denuncias por presuntos hechos de corrupción por cualquiera de los canales dispuestos cargando la información al sistema SDQS y reasignando al proceso de control interno disciplinario, en caso de no identificar una respuesta, el profesional de atención a la ciudadanía emite la alerta a la oficina de CID para generar la respectiva respuesta</t>
  </si>
  <si>
    <t>CONTROL DISCIPLINARIO INTERNO</t>
  </si>
  <si>
    <t xml:space="preserve"> incumplimiento de los términos legales y garantías del debido proceso en los trámites disciplinarios</t>
  </si>
  <si>
    <t>dilaciones injustificadas o inobservancia de la normatividad constitucional y procesal.</t>
  </si>
  <si>
    <t>Posibilidad de afectacion reputacional por incumplimiento de los terminos legales y garantias del debido proceso en los tramites disciplinarios a causa de dilaciones injustificadas o inobservacia de la normatividad constitucional y procesal</t>
  </si>
  <si>
    <t xml:space="preserve"> acción, omision y extralimitación </t>
  </si>
  <si>
    <t>una desviacion de la gestión pública, para beneficio de un tercero o de si mismo.</t>
  </si>
  <si>
    <t>Posibilidad de afectacion reputacion por accion, omision y extralimitacion a causa de una desviacion de la gestion publica, para beneficio de un tercero o de si mismo.</t>
  </si>
  <si>
    <t>EVALUACION INSTITUCIONAL</t>
  </si>
  <si>
    <t>presentación de informes de auditoria, resultados de evaluaciones y seguimientos</t>
  </si>
  <si>
    <t>que en su contenido no cumplan con la normativa legal vigente.</t>
  </si>
  <si>
    <t>presentación inoportuna de informes, resultados de evaluaciones y monitoreos,</t>
  </si>
  <si>
    <t>debilidades en la planificación y seguimiento de las actividades programadas</t>
  </si>
  <si>
    <t>Posibilidad de afectación reputacional porpresentación de informes de auditoria, resultados de evaluaciones y seguimientos a causa de que en su contenido no cumplan con la normativa legal vigente.</t>
  </si>
  <si>
    <t>Posibilidad de afectación reputacional porpresentación inoportuna de informes, resultados de evaluaciones y monitoreos, a causa de debilidades en la planificación y seguimiento de las actividades programadas</t>
  </si>
  <si>
    <t xml:space="preserve">por acción y/o omisión se elaboren y presenten informes subjetivos que no reflejen la realidad de la gestión de la entidad, </t>
  </si>
  <si>
    <t>desviación de lo público, en beneficio propio o de terceros</t>
  </si>
  <si>
    <t>Posibilidad de afectación reputacional porpor acción y/o omisión se elaboren y presenten informes subjetivos que no reflejen la realidad de la gestión de la entidad,  a causa de desviación de lo público, en beneficio propio o de terceros</t>
  </si>
  <si>
    <t xml:space="preserve">El Asesor (a) de Control Interno o el profesional delegado hacen seguimiento y actualización a la normatividad aplicable al proceso de evaluación institucional.  Se ejecutará de acuerdo a lo establecido en el procedimiento institucional DE-P18 Actualización Normograma y los procedimientos de auditoria interna y auditoria integrada y SIG-MIPG. </t>
  </si>
  <si>
    <t>El Asesor(a) de Control Interno realiza la gestión para la contratación de personal competente de acuerdo a las funciones asignadas a Control Interno; en los casos que sea necesario contratar profesionales para Control Interno quien deberá participar activamente en la definición del perfil requerido en cuanto a formación y experiencia y en realizar la revisión del cumplimiento por parte de los contratistas seleccionados y de acuerdo a lo definido en el JU-M01 Manual de Contratación.</t>
  </si>
  <si>
    <t>El Asesor(a) de Control Interno  hace la revisión de todos los informes (auditorias de ley, evaluaciones, seguimientos y monitoreos adicionales solicitados) antes de su aprobación Para el caso de informes de auditoria interna, esta revisión la realiza sobre el informe preliminar y el informe final.</t>
  </si>
  <si>
    <t>El (la) Asesor(a) de control interno programa y gestiona los auditores participantes de las auditorias de gestión,  de acuerdo al perfil del auditor</t>
  </si>
  <si>
    <t>El(la) Asesor(a) de control interno realiza la programación y gestión de manera oportuna del recurso humano de la dependencia  y se realizará de acuerdo a lo establecido en la definición del plan anual de adquisiciones.</t>
  </si>
  <si>
    <t xml:space="preserve">El(la) Asesor(a) de Control Interno realiza la socialización del Plan Anual de Auditorias una vez aprobado, a lideres de proceso, responsables de dependencia y Entidad en general de acuerdo a lo definido a los procedimientos de Auditoria. </t>
  </si>
  <si>
    <t xml:space="preserve"> El Asesor(a) de Control interno elabora la propuesta del Plan Anual de Auditorias, el cual es aprobado por el comité institucional de coordinación de control interno el control se efectúa de acuerdo a lo definido a los procedimientos de auditoría y se realizan los respectivos seguimientos.</t>
  </si>
  <si>
    <t>El(la) Asesor(a) de Control  realiza seguimientos mensuales a las actividades del Plan anual de Auditoría - PAA  en donde se verificara su cumplimiento y compromisos durante la vigencia.</t>
  </si>
  <si>
    <t xml:space="preserve"> El Asesor de Control Interno, hace seguimiento a la aprobación de la carta de representación para los ejercicios de auditoria </t>
  </si>
  <si>
    <t xml:space="preserve">El Asesor de Control Interno verifica los perfiles requeridos para realizar la contratación de personal competente para el cumplimiento de las actividades del proceso de Evaluación Institucional. </t>
  </si>
  <si>
    <t xml:space="preserve">El Asesor de Control Interno,  revisar informes preliminares y definitivos verificando los criterios, redacción, conclusiones, recomendaciones entre otros. </t>
  </si>
  <si>
    <t xml:space="preserve">El Asesor de Control Interno o el profesional designado,  revisa periódicamente (por lo menos una vez al año) y según aplique, actualiza el código de ética y el estatuto del auditor </t>
  </si>
  <si>
    <t>Posibilidad de afectación reputacional por incumplimiento a las metas institucionales a causa de debilidades en el seguimiento y análisis oportuno de las desviaciones presentadas en la ejecución de planes, programas y proyectos estratégicos.</t>
  </si>
  <si>
    <t>Codigo control</t>
  </si>
  <si>
    <t>CT-74-1</t>
  </si>
  <si>
    <t>CT-88-2</t>
  </si>
  <si>
    <t>CT-74-2</t>
  </si>
  <si>
    <t>Requiere Plan de Acción</t>
  </si>
  <si>
    <t>El(la) profesional designado de la Subdirección de Planeación  presenta semestralmente ante el Comité Directivo los resultados consolidados del seguimiento a los planes, programas, proyectos de la Entidad, verificando el comportamiento de las metas institucionales y las desviaciones o alertas identificadas frente a lo programado, con el fin de determinar acciones para asegurar el cumplimiento de los objetivos institucionales. Como evidencia se conservan las actas del Comité Directivo y/o las presentaciones realizadas.En caso de identificarse desviaciones significativas, se establecen acciones de mejora, responsables y fechas de cumplimiento para su seguimiento.</t>
  </si>
  <si>
    <t>El(la) Subdirector(a) de Planeación verifica mensualmente el avance de las metas institucionales, proyectos de inversión y actividades estratégicas mediante los instrumentos de seguimiento definidos por la Entidad, identificando desviaciones frente a las metas programadas y generando alertas tempranas a los responsables de los procesos para la implementación de acciones correctivas. Como evidencia conserva los memorandos de seguimiento y mesas de trabajo realizadas.En caso de identificar incumplimientos o desviaciones recurrentes, informa al Subdirector(a) de Planeación para la definición de acciones de mejora.</t>
  </si>
  <si>
    <t xml:space="preserve"> falta de recursos o asistencia tecnica de Cooperación Internacional</t>
  </si>
  <si>
    <t>debilidades en la identificación, seguimiento y gestión de convocatorias y alianzas estratégicas</t>
  </si>
  <si>
    <t>Posibilidad de afectación reputacional por falta de recursos o asistencia tecnica de Cooperación Internacional a causa de debilidades en la identificación, seguimiento y gestión de convocatorias y alianzas estratégicas</t>
  </si>
  <si>
    <t>No requiere Plan de Acción</t>
  </si>
  <si>
    <t>El/la profesional de cooperación realiza mensualmente la identificación, revisión y actualización de oportunidades de cooperación, convocatorias, alianzas estratégicas y fuentes de financiación aplicables al Instituto, verificando su pertinencia frente a los objetivos institucionales y comunicando oportunamente a las dependencias competentes las oportunidades identificadas para su análisis y posible postulación. Como evidencia conserva la matriz de mapeo de convocatorias suceptibles de aplicacion y consolidación de oportunidades referidas por el Alta Consejeria de Relaciones Internacionales de Bogotá. En caso de identificar oportunidades suceptibles de aplicacion , coordina las acciones requeridas para su evaluación y presentación.</t>
  </si>
  <si>
    <t>El(la) Subdirector(a) de Planeación revisa cuatrimestralmente el estado de las oportunidades de cooperación identificadas y las gestiones realizadas para su aprovechamiento, verificando las postulaciones presentadas, resultados obtenidos y causas de no participación, con el fin de identificar oportunidades perdidas y definir acciones de mejora. Como evidencia conserva las actas de revisión. En caso de evidenciar debilidades recurrentes, establece acciones para fortalecer la gestión de cooperación y alianzas estratégicas.</t>
  </si>
  <si>
    <t>Segundo cuatrimestre 2026</t>
  </si>
  <si>
    <t xml:space="preserve"> manipular u ocultar información relacionada con la planeación institucional, la inversión y el cumplimiento de metas para favorecer intereses propios o de terceros,</t>
  </si>
  <si>
    <t>debilidades en los mecanismos de transparencia, control y trazabilidad de la información.</t>
  </si>
  <si>
    <t>Posibilidad de afectación reputacional por manipular u ocultar información relacionada con la planeación institucional, la inversión y el cumplimiento de metas para favorecer intereses propios o de terceros, a causa de debilidades en los mecanismos de transparencia, control y trazabilidad de la información.</t>
  </si>
  <si>
    <t>debilidades en el seguimiento y análisis oportuno de las desviaciones presentadas en la ejecución de planes, programas y proyectos estratégicos.</t>
  </si>
  <si>
    <t>CT-88-1</t>
  </si>
  <si>
    <t>CT-77-1</t>
  </si>
  <si>
    <t>CT-79-1</t>
  </si>
  <si>
    <t>CT-86-1</t>
  </si>
  <si>
    <t>CT-77-2</t>
  </si>
  <si>
    <t>incumplimiento de los lineamientos del Modelo Integrado de Planeacion y  Gestión</t>
  </si>
  <si>
    <t>falta de planificación y/o seguimiento a las actividades que garanticen su implementación.</t>
  </si>
  <si>
    <t xml:space="preserve"> imposición de sanciones por parte de la autoridad ambiental </t>
  </si>
  <si>
    <t>deficiencias en el seguimiento y cumplimiento de las obligaciones y programas establecidos en el Plan Institucional de Gestión Ambiental – PIGA.</t>
  </si>
  <si>
    <t xml:space="preserve">pérdida del conocimiento institucional </t>
  </si>
  <si>
    <t>debilidades en la identificación, documentación, transferencia, conservación y disponibilidad del conocimiento tacito y explicito generado por la entidad.</t>
  </si>
  <si>
    <t>Posibilidad de afectación reputacional porincumplimiento de los lineamientos del Modelo Integrado de Planeacion y  Gestión a causa de falta de planificación y/o seguimiento a las actividades que garanticen su implementación.</t>
  </si>
  <si>
    <t>Posibilidad de afectación económica por imposición de sanciones por parte de la autoridad ambiental  a causa de deficiencias en el seguimiento y cumplimiento de las obligaciones y programas establecidos en el Plan Institucional de Gestión Ambiental – PIGA.</t>
  </si>
  <si>
    <t>Posibilidad de afectación reputacional porpérdida del conocimiento institucional  a causa de debilidades en la identificación, documentación, transferencia, conservación y disponibilidad del conocimiento tacito y explicito generado por la entidad.</t>
  </si>
  <si>
    <t>El(la) líder del equipo MIPG del proceso de Gestión SIG o el profesional asignado  realiza mensualmente el seguimiento al Plan de Acción MIPG mediante la matriz dispuesta en Google Drive, verificando el avance de cada actividad, el cumplimiento de las fechas establecidas y la correspondencia de los productos o entregables con lo programado. Como evidencia de la ejecución del control registra en la matriz el seguimiento, estado de actividad y observaciones correspondientes. Cuando se identifican actividades retrasadas, incumplidas o entregables que no corresponden a lo programado, registra la observacion en la matriz, solicita al responsable la subsanación de la actividad y realiza seguimiento hasta su cumplimiento.</t>
  </si>
  <si>
    <t>CT-81-1</t>
  </si>
  <si>
    <t>CT-95-1</t>
  </si>
  <si>
    <t>CT-95-2</t>
  </si>
  <si>
    <t>CT-80-1</t>
  </si>
  <si>
    <t>El profesional de Gestión Ambiental  realiza mensualmente el seguimiento al cumplimiento de las actividades establecidas en el Plan Institucional de Gestión Ambiental – PIGA, mediante la revisión de la matriz de seguimiento, el cronograma y los soportes de cumplimiento de las actividades, verificando el avance  y ejecución de las acciones programadas para la vigencia. Como evidencia conserva la matriz de seguimiento actualizada y los soportes asociados a las actividades verificadas. Cuando se identifiquen actividades con retrasos, incumplimientos o sin evidencia suficiente, registra la desviación, solicita al responsable la definición de las acciones necesarias y realiza seguimiento hasta su cumplimiento, dejando trazabilidad de la gestión realizada.</t>
  </si>
  <si>
    <t>El profesional designado de la Subdireccion de Planeación  verifica cuatrimestralmente la realización de los espacios de socialización y divulgación definidos para la transferencia del conocimiento institucional, mediante la revisión de la programación de actividades y de los soportes de ejecución relacionados con productos GESCO, iniciativas de innovación y lecciones aprendidas, validando que los contenidos hayan sido socializados con las personas de la entidad o equipos definidos. Como evidencia conservan las piezas o materiales utilizados, registros de asistencia y/o participación y demás soportes que acrediten la realización de las actividades. Cuando se identifiquen actividades no realizadas, ausencia de soportes o debilidades en la cobertura de la socialización, registra la desviación, solicita al responsable la definición de las acciones correspondientes y realiza seguimiento hasta su cumplimiento.</t>
  </si>
  <si>
    <t>El profesional designado de la Subdireccion de Planeación realiza cuatrimestralmentela verificación de las acciones de identificación, documentación, transferencia, conservación y disponibilidad del conocimiento institucional definidas por el proceso, mediante la revisión del inventario de conocimiento, las actividades programadas en el plan de accion GESCO y sus respectivos soportes, con el fin de validar su ejecución y disponibilidad para consulta.  Como evidencia conserva la matriz de plan de accion GESCO y/o inventario de conocimiento actualizado, los registros de las actividades de transferencia y los soportes de documentación y conservación. Cuando se identifiquen acciones no ejecutadas, información sin documentar o archivos que no se encuentren disponibles para consulta, registra la desviación, solicita al responsable la acción correspondiente y realiza seguimiento hasta su subsanación.</t>
  </si>
  <si>
    <t xml:space="preserve"> incumplimiento en la atención oportuna de las solicitudes de comunicación de las dependencias del IDT</t>
  </si>
  <si>
    <t xml:space="preserve"> debilidades en el seguimiento y control de los requerimientos recibidos por la Oficina Asesora de Comunicaciones.</t>
  </si>
  <si>
    <t>Posibilidad de afectación reputacional por incumplimiento en la atención oportuna de las solicitudes de comunicación de las dependencias del IDT debido a  debilidades en el seguimiento y control de los requerimientos recibidos por la Oficina Asesora de Comunicaciones.</t>
  </si>
  <si>
    <t>CT-47-1</t>
  </si>
  <si>
    <t>CT-47-2</t>
  </si>
  <si>
    <t xml:space="preserve"> incumplimiento de las actividades y metas establecidas en el Plan Estratégico de Comunicaciones,</t>
  </si>
  <si>
    <t>debilidades en la programación, monitoreo y control de la ejecución de las acciones definidas en el plan.</t>
  </si>
  <si>
    <t>Posibilidad de afectación reputacional por incumplimiento de las actividades y metas establecidas en el Plan Estratégico de Comunicaciones, debido a debilidades en la programación, monitoreo y control de la ejecución de las acciones definidas en el plan.</t>
  </si>
  <si>
    <t>divulgación indebida de información reservada o sensible antes de su autorización y publicación,</t>
  </si>
  <si>
    <t>debilidades en los controles de validación, autorización y custodia de la información administrada por la Oficina Asesora de Comunicaciones.</t>
  </si>
  <si>
    <t>Posibilidad de afectación económica pordivulgación indebida de información reservada o sensible antes de su autorización y publicación, debido a debilidades en los controles de validación, autorización y custodia de la información administrada por la Oficina Asesora de Comunicaciones.</t>
  </si>
  <si>
    <t>El(la) Jefe de la Oficina Asesora de Comunicaciones Designa y verifica el seguimiento de los requerimientos de comunicación recibidos por la OAC Designa anualmente, o cuando se presenten cambios en el equipo de trabajo, un profesional como enlace para cada dependencia del IDT y verifica semanalmente que las solicitudes cuenten con responsable y sean gestionadas dentro de los tiempos establecidos. Cuando identifica solicitudes sin responsable, próximas al vencimiento o con retrasos, realiza la reasignación y efectúa seguimiento hasta su atención.</t>
  </si>
  <si>
    <t>El(la) profesional de apoyo designado de la Oficina Asesora de Comunicaciones Verifica los formatos CO-F07 y el seguimiento de las solicitudes recibidas Semanalmente, valida que los formatos se encuentren completamente diligenciados, contengan la información necesaria para su atención, cuenten con responsable asignado y se encuentren dentro de los tiempos establecidos. Cuando identifica formatos incompletos, inconsistencias o solicitudes próximas al vencimiento, solicita los ajustes correspondientes y realiza seguimiento hasta su corrección o atención.</t>
  </si>
  <si>
    <t>CT-68-1</t>
  </si>
  <si>
    <t>El(la) Jefe de la Oficina Asesora de Comunicaciones Verifica el avance de las actividades y metas del Plan Estratégico de Comunicaciones Mensualmente, revisa el avance de las metas, responsables, productos y soportes de ejecución. Cuando identifica retrasos, incumplimientos o desviaciones frente a lo programado, establece compromisos, responsables y realiza seguimiento hasta el cierre de la desviación.</t>
  </si>
  <si>
    <t>CT-67-1</t>
  </si>
  <si>
    <t>El(la) Jefe de la Oficina Asesora de Comunicaciones verifica, previo a cada publicación de contenidos institucionales que contengan información susceptible de reserva o confidencialidad, que la información cuente con las aprobaciones y validaciones correspondientes por parte del área responsable de la información, mediante la revisión de las solicitudes de publicación, correos de aprobación y documentos soporte. Como evidencia conserva los registros de validación, las autorizaciones de publicación y los soportes revisados. Cuando identifica información sin aprobación, inconsistencias o posibles vulneraciones a la confidencialidad, suspende la publicación, informa a las instancias competentes y solicita la respectiva validación o corrección antes de continuar con el proceso.</t>
  </si>
  <si>
    <t xml:space="preserve"> afectacion del proceso en la consolidación de bases de datos</t>
  </si>
  <si>
    <t xml:space="preserve"> falencias en las funcionalidades del aplicativo y/o formulario que no fueron sometidas a pruebas previas antes de su implementacion en campo.</t>
  </si>
  <si>
    <t>Posibilidad de afectación reputacional por afectacion del proceso en la consolidación de bases de datos a causa de  falencias en las funcionalidades del aplicativo y/o formulario que no fueron sometidas a pruebas previas antes de su implementacion en campo.</t>
  </si>
  <si>
    <t>CT-76-1</t>
  </si>
  <si>
    <t>CT-82-1</t>
  </si>
  <si>
    <t>CT-73-1</t>
  </si>
  <si>
    <t>CT-76-2</t>
  </si>
  <si>
    <t>El equipo del Observatorio   realiza el seguimiento en la matriz de verificación de cumplimiento de las encuestas en el marco de la investigacion de viajeros en Bogota con el fin de ir validando la información requerida para los diferentes documentos que se elaboran y publican.</t>
  </si>
  <si>
    <t>El equipo DTI  verifica el cumplimiento a través de a matriz de seguimiento a indicadores del modelo de DTI para identificar las información solicitada a las dependencias al interior del IDT para validar la implementación y diagnóstico del modelo Destino Turístico Inteligente DTI</t>
  </si>
  <si>
    <t>pérdida de trazabilidad de la documentación que soporta el cumplimiento de las metas del proceso de Desarrollo y competitividad</t>
  </si>
  <si>
    <t>debilidades en dispersión de la documentación soporte en diferentes repositorios y responsables, sin criterios estandarizados para su organización y consolidación.</t>
  </si>
  <si>
    <t>Posibilidad de afectación reputacional porpérdida de trazabilidad de la documentación que soporta el cumplimiento de las metas del proceso de Desarrollo y competitividad a causa de debilidades en dispersión de la documentación soporte en diferentes repositorios y responsables, sin criterios estandarizados para su organización y consolidación.</t>
  </si>
  <si>
    <t>incumplimiento de los procedimientos y controles establecidos para la adquisición de servicios e insumos requeridos para el desarrollo de las actividades de la Subdirección de Desarrollo y Competitividad</t>
  </si>
  <si>
    <t>de debilidades en el análisis, verificación y validación de las condiciones técnicas y económicas del contrato de BTL.</t>
  </si>
  <si>
    <t>Posibilidad de afectación económica y reputacional porincumplimiento de los procedimientos y controles establecidos para la adquisición de servicios e insumos requeridos para el desarrollo de las actividades de la Subdirección de Desarrollo y Competitividad a causa de de debilidades en el análisis, verificación y validación de las condiciones técnicas y económicas del contrato de BTL.</t>
  </si>
  <si>
    <t>CT-78-1</t>
  </si>
  <si>
    <t>CT-37-1</t>
  </si>
  <si>
    <t>CT-38-1</t>
  </si>
  <si>
    <t>EL Profesional Universitario – Grado 03 de la Subdirección de Desarrollo y Competitividad verifica mensualmente que se encuentren disponibles y completos los soportes correspondientes al seguimiento de los planes de acción a cargo de la Subdirección, asociados a los formatos DE-F40 y DE-F41, en la carpeta institucional dispuesta para tal fin, validando su correspondencia con la información reportada. Como resultado de la verificación, registra el seguimiento en los formatos DE-F40 y DE-F41 , indicando el periodo revisado, los soportes verificados, su estado y las observaciones a que haya lugar. En caso de identificar soportes faltantes, incompletos o que no correspondan con la información reportada, solicita al responsable del equipo su respectiva subsanación y realiza seguimiento hasta su corrección, dejando evidencia de la gestión realizada correo electrónico mensual a planeación
La ejecución del control se evidencia mediante la matriz de seguimiento diligenciada, los soportes disponibles en la carpeta institucional y, cuando aplique, las comunicaciones o registros relacionados con la solicitud y subsanación de las desviaciones identificadas.</t>
  </si>
  <si>
    <t>CT-28-1</t>
  </si>
  <si>
    <t>CT-30-1</t>
  </si>
  <si>
    <t>CT-19-1</t>
  </si>
  <si>
    <t>CT-27-1</t>
  </si>
  <si>
    <t>CT-61-1</t>
  </si>
  <si>
    <t>CT-63-1</t>
  </si>
  <si>
    <t>CT-03-1</t>
  </si>
  <si>
    <t>CT-84-1</t>
  </si>
  <si>
    <t>EL Profesional Universitario – Grado 03 de la Subdirección de Desarrollo y Competitividad responsable del seguimiento del Plan Anual de Adquisiciones (PAA) verifica mensualmente el seguimiento presupuestal y financiero de la inversión directa de la entidad, mediante la revisión y análisis de los valores programados y ejecutados, de acuerdo con la información registrada en los reportes de ejecución presupuestal, respecto de las adquisiciones a cargo de la Subdirección de Desarrollo y Competitividad Este seguimiento tiene como finalidad identificar oportunamente desviaciones entre la programación presupuestal y la ejecución financiera. El resultado de la verificación se registra en la herramienta de seguimiento del PAA y se soporta con los reportes de ejecución presupuestal y demás evidencias de carácter financiero generadas durante el seguimiento. Cuando se identifiquen desviaciones, retrasos o diferencias frente a los valores presupuestados y programados, el profesional documenta la situación, y comunica al Subdirector(a) de Desarrollo y Competitividad, mediante correo electrónico o el mecanismo institucional definido, para que se adopten las acciones de gestión correspondientes y se realice el seguimiento hasta su normalización.</t>
  </si>
  <si>
    <t>CT-87-1</t>
  </si>
  <si>
    <t>El supervisor del contrato de BTL, con apoyo técnico designado, modificar o adquirir productos o servicios no contemplados inicialmente (no previstos), que los valores propuestos por la agencia integral BTL se encuentren debidamente soportados mediante estudios de mercado, cotizaciones o referentes de precios confiables y sean razonables frente a los valores estándar del sector. La ejecución del control se soporta con el Formato de Requerimientos de BTL, y se evidencia mediante los estudios de mercado, cotizaciones o referentes de precios analizados y el registro de la validación realizada por el supervisor. Cuando se identifiquen diferencias, valores sin soporte o posibles sobrecostos, el supervisor solicita a la agencia BTL la justificación, aclaración o ajuste correspondiente, documenta la gestión realizada y verifica su subsanación antes de autorizar la adquisición o aprobación del producto o servicio.</t>
  </si>
  <si>
    <t>CT-41-1</t>
  </si>
  <si>
    <t>CT-41-2</t>
  </si>
  <si>
    <t>El/la Subdirector(a) de Mercadeo y/o el contratista encargado valida el cumplimiento de la lista de chequeo  previa a la publicación de piezas promocionales donde se incluye la validación de derechos de autor, uso de marcas, licenciamiento y autorizaciones de contenido</t>
  </si>
  <si>
    <t>CT-86-2</t>
  </si>
  <si>
    <t>CT-87-2</t>
  </si>
  <si>
    <t xml:space="preserve"> debilidades en la planificación, ejecución, seguimiento y control de las actividades del sistema y de los requisitos legales aplicables</t>
  </si>
  <si>
    <t>Posibilidad de afectación económica y reputacional por debilidades en la planificación, ejecución, seguimiento y control de las actividades del sistema y de los requisitos legales aplicables a causa de    deficiencias que se pudieran presentar en el Sistema de Gestión de Seguridad y Salud en el Trabajo.</t>
  </si>
  <si>
    <t>CT-38-2</t>
  </si>
  <si>
    <t>CT-38-3</t>
  </si>
  <si>
    <t>El Profesional Universitario de Seguridad y Salud en el Trabajo realiza mensualmente seguimiento al cumplimiento de las actividades programadas en el Plan de Trabajo Anual del SG-SST, verificando la ejecución de las actividades, el cumplimiento de cronogramas y la existencia de evidencias documentales. En caso de identificar incumplimientos o desviaciones, formula acciones correctivas y/o preventivas y las presenta al Subdirector(a) de Gestión Corporativa para su seguimiento.</t>
  </si>
  <si>
    <t>El Profesional Universitario de Seguridad y Salud en el Trabajo verifica semestralmente el cumplimiento de los requisitos legales aplicables y de los estándares mínimos del SG-SST mediante listas de chequeo y revisión de evidencias documentales.  En caso de identificar incumplimientos o desviaciones, formula acciones correctivas y/o preventivas y las presenta al Subdirector(a) de Gestión Corporativa para su seguimiento.</t>
  </si>
  <si>
    <t>El Profesional universitario de seguridad y salud en el trabajo realiza anualmente la autoevaluación de los estándares mínimos del Sistema de Gestión de Seguridad y Salud en el Trabajo, mediante la aplicación del instrumento de evaluación definido por la normatividad vigente, verificando el cumplimiento de cada estándar y la existencia de los soportes correspondientes. En caso de identificar incumplimientos, desviaciones o brechas, se formulan acciones correctivas y/o preventivas y las presenta al Subdirector(a) de Gestión Corporativa para su seguimiento.</t>
  </si>
  <si>
    <t>CT-36-1</t>
  </si>
  <si>
    <t>CT-85-1</t>
  </si>
  <si>
    <t>CT-36-2</t>
  </si>
  <si>
    <t>CT-36-3</t>
  </si>
  <si>
    <t>CT-28-2</t>
  </si>
  <si>
    <t>CT-28-3</t>
  </si>
  <si>
    <t>CT-93-1</t>
  </si>
  <si>
    <t>CT-85-2</t>
  </si>
  <si>
    <t>CT-85-3</t>
  </si>
  <si>
    <t xml:space="preserve">  incumplimiento, inconsistencias o inoportunidad en la presentación de informes financieros requeridos por los entes de control y demás partes interesadas,</t>
  </si>
  <si>
    <t>deficiencias en la planeación, consolidación, revisión y validación de la información financiera generada por el proceso de Gestión Financiera.</t>
  </si>
  <si>
    <t>Posibilidad de afectación reputacional por  incumplimiento, inconsistencias o inoportunidad en la presentación de informes financieros requeridos por los entes de control y demás partes interesadas, a causa de deficiencias en la planeación, consolidación, revisión y validación de la información financiera generada por el proceso de Gestión Financiera.</t>
  </si>
  <si>
    <t xml:space="preserve"> errores, devoluciones o retrasos en el proceso de giro de las obligaciones financieras de la entidad </t>
  </si>
  <si>
    <t>inconsistencias en la información bancaria y documental de terceros registrada en los sistemas informacion y/o bases de datos institucionales.</t>
  </si>
  <si>
    <t>Posibilidad de afectación económica por errores, devoluciones o retrasos en el proceso de giro de las obligaciones financieras de la entidad  a causa de inconsistencias en la información bancaria y documental de terceros registrada en los sistemas informacion y/o bases de datos institucionales.</t>
  </si>
  <si>
    <t xml:space="preserve"> pago de sanciones e intereses derivados del incumplimiento de obligaciones tributarias </t>
  </si>
  <si>
    <t>la omisión en el seguimiento y control de los plazos establecidos para la declaración y pago de impuestos</t>
  </si>
  <si>
    <t>Posibilidad  de efecto dañoso sobre el recurso público por pago de sanciones e intereses derivados del incumplimiento de obligaciones tributarias  a causa de la omisión en el seguimiento y control de los plazos establecidos para la declaración y pago de impuestos</t>
  </si>
  <si>
    <t>Los líderes del proceso de Gestión Financiera verifican mensualmente el cronograma de presentación de informes financieros internos y externos, validando la consistencia de la información contable, presupuestal y tesoral requerida para su presentación, con el propósito de prevenir errores, inconsistencias o incumplimientos en los plazos establecidos. Cuando se identifiquen diferencias o retrasos en la entrega de información, solicita los ajustes correspondientes a los responsables y realiza seguimiento hasta su corrección.</t>
  </si>
  <si>
    <t>El Profesional Especializado de Contabilidad, con el personal de apoyo de Contabilidad verifica cada vez que se solicita la creación o actualización de terceros que la información bancaria, tributaria y documental se encuentre vigente, completa y coincida con los soportes aportados, con el propósito de prevenir errores en los pagos y mantener la confiabilidad de la información registrada. Cuando se detecten inconsistencias o documentos vencidos, devuelve la solicitud al interesado para su corrección antes de realizar el registro o actualización.</t>
  </si>
  <si>
    <t>CT-101-1</t>
  </si>
  <si>
    <t>El profesional especializado de contabilidad  revisa mensualmente el cronograma tributario de la entidad y valida la consistencia de los valores a declarar mediante conciliaciones entre la información contable y tesoral, con el propósito de garantizar la presentación y pago oportuno de las obligaciones tributarias. Cuando se identifiquen diferencias o riesgos de incumplimiento en los plazos establecidos, informa al Subdirector de Gestión Corporativa y gestiona los ajustes requeridos antes del vencimiento correspondiente.</t>
  </si>
  <si>
    <t>CT-83-1</t>
  </si>
  <si>
    <t>CT-83-2</t>
  </si>
  <si>
    <t>CT-83-3</t>
  </si>
  <si>
    <t>El Profesional Especializado de Tesorería, de Presupuesto y el Ordenador del Gasto verifican, previo a la aprobación de cada orden de pago en el RP Bogdata,  que los valores registrados coincidan con los soportes aportados, con el fin de prevenir pagos indebidos o soportados en documentación alterada. Cuando se identifiquen inconsistencias, ausencia de soportes o diferencias entre la información registrada y los documentos aportados, la solicitud es devuelta al personal de apoyo contable quién la remite al área correspondiente con el fin de que realice las correcciones necesarias antes de continuar con el trámite.</t>
  </si>
  <si>
    <t>Los Profesionales Especializados de Contabilidad y Presupuesto,  verifican, previo al trámite de pago, que la obligación cuente con disponibilidad presupuestal, registro presupuestal vigente, certificado de cumplimiento consistente con el valor a pagar, y que se hayan efectuado las validaciones tributarias y contables aplicables, con el propósito de prevenir reconocimientos indebidos de obligaciones.  Cuando se detecten inconsistencias o documentos incompletos, la solicitud se devuelve al proceso de Tesorería para los ajustes correspondientes antes continuar con el trámite.</t>
  </si>
  <si>
    <t xml:space="preserve">El apoyo Contable  revisa los documentos soporte de las cuentas de cobro y demás obligaciones presentadas para pago, verificando la integridad, autenticidad, vigencia y coherencia de la información aportada frente a los requisitos establecidos por la entidad, con el fin de evitar el trámite de pagos sustentados en documentos alterados o inconsistentes. Cuando se identifiquen documentos incompletos, inconsistentes o con indicios de alteración, la cuenta es devuelta al área responsable para los ajustes correspondientes antes de continuar con el trámite. </t>
  </si>
  <si>
    <t>CT-66-1</t>
  </si>
  <si>
    <t>CT-65-1</t>
  </si>
  <si>
    <t>CT-64-1</t>
  </si>
  <si>
    <t>CT-63-2</t>
  </si>
  <si>
    <t>CT-11-1</t>
  </si>
  <si>
    <t>CT-11-2</t>
  </si>
  <si>
    <t>CT-62-1</t>
  </si>
  <si>
    <t>CT-62-2</t>
  </si>
  <si>
    <t>CT-12-1</t>
  </si>
  <si>
    <t>CT-12-2</t>
  </si>
  <si>
    <t>Actas, Historiales de Equipo, Plan estratégico de Tecnologías de la Información, Base de Datos Aplicativo Soporte Tecnológico, Documentos del proceso de gestión tecnológica</t>
  </si>
  <si>
    <t>Información</t>
  </si>
  <si>
    <t>modificación, alteración o elminación no autorizada de información</t>
  </si>
  <si>
    <t xml:space="preserve">Seguridad digital </t>
  </si>
  <si>
    <t>Posibilidad de perdida de confidencialidad e integridad de la información por modificación, alteración o elminación no autorizada a causa de la solicitud tardia de reporte de novedades de deactivación de usuarios y/o falta de conciencia en seguridad</t>
  </si>
  <si>
    <t>La actividad que conlleva el riesgo se ejecuta de 25 a 499 veces por año</t>
  </si>
  <si>
    <t xml:space="preserve">A.9.4.1 Restricción de acceso 
Información </t>
  </si>
  <si>
    <t>Credenciales de acceso plataforma administracion Switch, Aplicativo Soporte Tecnológico</t>
  </si>
  <si>
    <t xml:space="preserve">Posibilidad de perdida de confidencialidad e integridad de la información por modificación, alteración o elminación no autorizada a causa de desatención de los equipos por parte del usuario. </t>
  </si>
  <si>
    <t>La actividad que conlleva el riesgo se ejecuta como máximos 2 veces por año</t>
  </si>
  <si>
    <t xml:space="preserve">A.8.1.3 Uso aceptable de los activos </t>
  </si>
  <si>
    <t>Servidor de aplicaciones SICapital, Servidor de Base de Datos SICapital</t>
  </si>
  <si>
    <t>Hardware</t>
  </si>
  <si>
    <t>fallas o daño de los servidores o de sus componentes</t>
  </si>
  <si>
    <t xml:space="preserve">Fallas en el sistema de aires acondicionados en el Data Center u omisión del mantenimiento preventivo </t>
  </si>
  <si>
    <t xml:space="preserve">Posibilidad de perdida de disponibilidad de la información por fallas o daño de los servidores o de sus componentes a causa de fallas en el sistema de aires acondicionados en el Data Center u omisión del mantenimiento preventivo. </t>
  </si>
  <si>
    <t>A15.2.1 Control y revisión de la provisión de servicios del proveedor</t>
  </si>
  <si>
    <t>Servidor de aplicaciones SICapital, Servidor de Base de Datos SICapital, Router operador internet, Equipo de comunicaciones distribución, Equipo de comunicaciones
Servidores, Equipo de seguridad perimetral</t>
  </si>
  <si>
    <t>Hardware y componentes de red</t>
  </si>
  <si>
    <t xml:space="preserve"> falta o inadecuado monitoreo de accesos o accesos no autorizados al cuarto de datos.</t>
  </si>
  <si>
    <t>Posibilidad de perdida de confidencialidad e integridad de la información por modificación, alteración o elminación no autorizada a causa de falta o inadecuado monitoreo de accesos o accesos no autorizados al cuarto de datos.</t>
  </si>
  <si>
    <t>A 11.1.2 Controles fisicos de entrada</t>
  </si>
  <si>
    <t>Equipos de computo</t>
  </si>
  <si>
    <t xml:space="preserve">daño o dificultades de acceso a los equipos de computo </t>
  </si>
  <si>
    <t>ausencia o inadecuados  mantenimientos preventivos en los equipos de computo de la entidad</t>
  </si>
  <si>
    <t>Seguridad Digital</t>
  </si>
  <si>
    <t>Psibilidad de perdida de disponibilidad de la información por daño o dificultades de acceso a los equipos de computo de la Entidad, debido a la ausencia o indadecuados mantenimientos preventivos</t>
  </si>
  <si>
    <t>La actividad que conlleva el riesgo se ejecuta de 3 a 24 veces por año</t>
  </si>
  <si>
    <t>A 11.2.2 Mantenimiento de los equipos</t>
  </si>
  <si>
    <t xml:space="preserve"> Falta de conciencia en seguridad, y solicitud tardia de reporte de novedades de deactivación de usuarios</t>
  </si>
  <si>
    <t>CT-72-1</t>
  </si>
  <si>
    <t>CT-72-2</t>
  </si>
  <si>
    <t xml:space="preserve">El(la) responsable de Atención a la Ciudadanía,  cada vez que se identifique una PQRSD respondida fuera de los términos legales establecidos, analiza las causas del incumplimiento, define e implementa acciones correctivas con los responsables involucrados y realiza seguimiento a su ejecución.  En caso de evidenciar reincidencia o incumplimiento de las acciones definidas, informa al líder del proceso y a Direccion General, quienes deberan tomar las acciones pertinentes. Como evidencia conserva el análisis de causas, el plan de acción y los registros de seguimiento. </t>
  </si>
  <si>
    <t>CT-15-1</t>
  </si>
  <si>
    <t>CT-15-2</t>
  </si>
  <si>
    <t>CT-16-1</t>
  </si>
  <si>
    <t>CT-14-1</t>
  </si>
  <si>
    <t>CT-10-1</t>
  </si>
  <si>
    <t xml:space="preserve"> El/la jefe de la Oficina de Control Disciplinario Interno  verifica el cumplimiento de términos y garantias procesales en cada una de las etapas del proceso en el rol de instrucción de conformidad con la ley vigente- Código General Disciplinario a través de un informe mensual. 
En caso de vencimiento de terminos y garantias procesales, se procederia a la evaluacion del proceso bien sea para finalizar la etapa con auto de archivo  o pasar a la sigueinte etapa con apertura de investigacion disciplinaria para la practica de las pruebas que se requieran.
</t>
  </si>
  <si>
    <t>CT-13-1</t>
  </si>
  <si>
    <t xml:space="preserve">El jefe de la Oficina de Control Disciplinario Interno verifica la aplicación de la normatividad legal reglamentaria en fase de instrucción de los procesos disciplinarios  de manera mensual a fin de velar por el cumplimiento de las garantias constitucionales y legales                        En caso de violacion de las garantias constitucionales y legales advertidas por los sujetos procesales y/o organos de control,  se debera adelantar el decreto de nulidad u actuacion que corresponda en pro del debido proceso y garantias del disciplinable segun sea el caso, a fin de salvaguardar la recta aplicacion de justicia. </t>
  </si>
  <si>
    <t>CT-03-2</t>
  </si>
  <si>
    <t>CT-03-3</t>
  </si>
  <si>
    <t>CT-84-2</t>
  </si>
  <si>
    <t>CT-84-3</t>
  </si>
  <si>
    <t>CT-84-4</t>
  </si>
  <si>
    <t>CT-84-5</t>
  </si>
  <si>
    <t>CT-10-2</t>
  </si>
  <si>
    <t>CT-10-3</t>
  </si>
  <si>
    <t>CT-10-4</t>
  </si>
  <si>
    <t>CT-96-1</t>
  </si>
  <si>
    <t>CT-97-1</t>
  </si>
  <si>
    <t>CT-98-1</t>
  </si>
  <si>
    <t>CT-99-1</t>
  </si>
  <si>
    <t>CT-100-1</t>
  </si>
  <si>
    <t>CT-89-1</t>
  </si>
  <si>
    <t>CT-89-2</t>
  </si>
  <si>
    <t>R4</t>
  </si>
  <si>
    <t>CT-4-1</t>
  </si>
  <si>
    <t>CT-4-2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</si>
</sst>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9" x14ac:knownFonts="1">
    <font>
      <sz val="11"/>
      <color theme="1"/>
      <name val="Calibri"/>
      <family val="2"/>
      <scheme val="minor"/>
    </font>
    <font>
      <sz val="10"/>
      <color theme="1"/>
      <name val="Calibri"/>
      <family val="2"/>
      <scheme val="minor"/>
    </font>
    <font>
      <b/>
      <sz val="11"/>
      <color theme="1"/>
      <name val="Calibri"/>
      <family val="2"/>
      <scheme val="minor"/>
    </font>
    <font>
      <b/>
      <sz val="28"/>
      <color theme="1"/>
      <name val="Calibri"/>
      <family val="2"/>
      <scheme val="minor"/>
    </font>
    <font>
      <sz val="10"/>
      <name val="Arial"/>
      <family val="2"/>
    </font>
    <font>
      <sz val="11"/>
      <name val="Arial"/>
      <family val="2"/>
    </font>
    <font>
      <b/>
      <sz val="9"/>
      <color indexed="81"/>
      <name val="Tahoma"/>
      <family val="2"/>
    </font>
    <font>
      <sz val="9"/>
      <color indexed="81"/>
      <name val="Tahoma"/>
      <family val="2"/>
    </font>
    <font>
      <b/>
      <sz val="9"/>
      <color indexed="81"/>
      <name val="Tahoma"/>
      <charset val="1"/>
    </font>
    <font>
      <sz val="9"/>
      <color indexed="81"/>
      <name val="Tahoma"/>
      <charset val="1"/>
    </font>
    <font>
      <b/>
      <sz val="10"/>
      <name val="Arial"/>
      <family val="2"/>
    </font>
    <font>
      <sz val="11"/>
      <name val="Tahoma"/>
      <family val="2"/>
    </font>
    <font>
      <sz val="11"/>
      <color theme="1"/>
      <name val="Calibri"/>
      <family val="2"/>
    </font>
    <font>
      <sz val="11"/>
      <color rgb="FF000000"/>
      <name val="Calibri"/>
      <family val="2"/>
    </font>
    <font>
      <sz val="11"/>
      <color theme="1"/>
      <name val="Arial"/>
      <family val="2"/>
    </font>
    <font>
      <sz val="11"/>
      <color rgb="FF000000"/>
      <name val="Arial"/>
      <family val="2"/>
    </font>
    <font>
      <sz val="8"/>
      <name val="Calibri"/>
      <family val="2"/>
      <scheme val="minor"/>
    </font>
    <font>
      <sz val="11"/>
      <name val="Calibri"/>
      <family val="2"/>
      <scheme val="minor"/>
    </font>
    <font>
      <b/>
      <sz val="11"/>
      <name val="Arial"/>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bgColor rgb="FFFDE9D9"/>
      </patternFill>
    </fill>
    <fill>
      <patternFill patternType="solid">
        <fgColor theme="0"/>
        <bgColor rgb="FFD0CECE"/>
      </patternFill>
    </fill>
    <fill>
      <patternFill patternType="solid">
        <fgColor theme="0"/>
        <bgColor rgb="FFEE8036"/>
      </patternFill>
    </fill>
    <fill>
      <patternFill patternType="solid">
        <fgColor theme="0"/>
        <bgColor rgb="FFE2EFD9"/>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0" fontId="4" fillId="0" borderId="0"/>
  </cellStyleXfs>
  <cellXfs count="161">
    <xf numFmtId="0" fontId="0" fillId="0" borderId="0" xfId="0"/>
    <xf numFmtId="0" fontId="0" fillId="0" borderId="0" xfId="0" applyAlignment="1">
      <alignment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6" xfId="0" applyFont="1" applyBorder="1" applyAlignment="1">
      <alignment vertical="center" wrapText="1"/>
    </xf>
    <xf numFmtId="0" fontId="1" fillId="0" borderId="4" xfId="0" applyFont="1" applyBorder="1" applyAlignment="1">
      <alignment vertical="center" wrapText="1"/>
    </xf>
    <xf numFmtId="0" fontId="1" fillId="0" borderId="7" xfId="0" applyFont="1" applyBorder="1" applyAlignment="1">
      <alignment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1" fillId="0" borderId="2" xfId="0" applyFont="1" applyBorder="1" applyAlignment="1">
      <alignment vertical="center" wrapText="1"/>
    </xf>
    <xf numFmtId="0" fontId="10" fillId="0" borderId="1" xfId="1" applyFont="1" applyBorder="1" applyAlignment="1">
      <alignment horizontal="center" vertical="center" wrapText="1"/>
    </xf>
    <xf numFmtId="0" fontId="5" fillId="2" borderId="1" xfId="1" applyFont="1" applyFill="1" applyBorder="1" applyAlignment="1" applyProtection="1">
      <alignment horizontal="center" vertical="center" wrapText="1"/>
      <protection locked="0"/>
    </xf>
    <xf numFmtId="0" fontId="5" fillId="2" borderId="1" xfId="1" applyFont="1" applyFill="1" applyBorder="1" applyAlignment="1" applyProtection="1">
      <alignment horizontal="left" vertical="center" wrapText="1"/>
      <protection locked="0"/>
    </xf>
    <xf numFmtId="0" fontId="5" fillId="3"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9"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0" fillId="0" borderId="1" xfId="1" applyFont="1" applyBorder="1" applyAlignment="1">
      <alignment vertical="center" wrapText="1"/>
    </xf>
    <xf numFmtId="0" fontId="11" fillId="2" borderId="1" xfId="1" applyFont="1" applyFill="1" applyBorder="1" applyAlignment="1">
      <alignment horizontal="justify" vertical="center" wrapText="1"/>
    </xf>
    <xf numFmtId="0" fontId="2" fillId="0" borderId="0" xfId="0" applyFont="1"/>
    <xf numFmtId="0" fontId="11" fillId="2" borderId="1" xfId="1" applyFont="1" applyFill="1" applyBorder="1" applyAlignment="1">
      <alignment horizontal="left" vertical="center" wrapText="1"/>
    </xf>
    <xf numFmtId="0" fontId="11" fillId="2" borderId="1" xfId="1" applyFont="1" applyFill="1" applyBorder="1" applyAlignment="1">
      <alignment horizontal="left" vertical="top" wrapText="1"/>
    </xf>
    <xf numFmtId="0" fontId="11" fillId="2" borderId="1" xfId="1" applyFont="1" applyFill="1" applyBorder="1" applyAlignment="1">
      <alignment vertical="center" wrapText="1"/>
    </xf>
    <xf numFmtId="0" fontId="5" fillId="2" borderId="1" xfId="1" applyFont="1" applyFill="1" applyBorder="1" applyAlignment="1" applyProtection="1">
      <alignment vertical="center" wrapText="1"/>
      <protection locked="0"/>
    </xf>
    <xf numFmtId="0" fontId="5" fillId="3" borderId="1" xfId="0" applyFont="1" applyFill="1" applyBorder="1" applyAlignment="1">
      <alignment vertical="center" wrapText="1"/>
    </xf>
    <xf numFmtId="0" fontId="0" fillId="0" borderId="1" xfId="0" applyBorder="1"/>
    <xf numFmtId="0" fontId="0" fillId="2" borderId="1" xfId="0" applyFill="1" applyBorder="1" applyAlignment="1">
      <alignment vertical="center" wrapText="1"/>
    </xf>
    <xf numFmtId="0" fontId="14" fillId="4"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0" fillId="2" borderId="1" xfId="0" applyFill="1" applyBorder="1" applyAlignment="1">
      <alignment wrapText="1"/>
    </xf>
    <xf numFmtId="0" fontId="12" fillId="0" borderId="8" xfId="0" applyFont="1" applyBorder="1" applyAlignment="1">
      <alignment horizontal="left" vertical="center" wrapText="1"/>
    </xf>
    <xf numFmtId="0" fontId="10" fillId="2" borderId="1" xfId="1" applyFont="1" applyFill="1" applyBorder="1" applyAlignment="1">
      <alignment horizontal="center" vertical="center" wrapText="1"/>
    </xf>
    <xf numFmtId="0" fontId="10" fillId="2" borderId="1" xfId="1" applyFont="1" applyFill="1" applyBorder="1" applyAlignment="1">
      <alignment vertical="center" wrapText="1"/>
    </xf>
    <xf numFmtId="9"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9" fontId="12" fillId="2" borderId="1" xfId="0" applyNumberFormat="1" applyFont="1" applyFill="1" applyBorder="1" applyAlignment="1">
      <alignment vertical="center" wrapText="1"/>
    </xf>
    <xf numFmtId="0" fontId="12" fillId="2" borderId="1" xfId="0" applyFont="1" applyFill="1" applyBorder="1" applyAlignment="1">
      <alignment vertical="center" wrapText="1"/>
    </xf>
    <xf numFmtId="0" fontId="0" fillId="2" borderId="1" xfId="0" applyFill="1" applyBorder="1"/>
    <xf numFmtId="0" fontId="13" fillId="2" borderId="1" xfId="0" applyFont="1" applyFill="1" applyBorder="1" applyAlignment="1">
      <alignment horizontal="center" vertical="center" wrapText="1"/>
    </xf>
    <xf numFmtId="0" fontId="1" fillId="2" borderId="9" xfId="0" applyFont="1" applyFill="1" applyBorder="1"/>
    <xf numFmtId="0" fontId="1" fillId="2" borderId="10" xfId="0" applyFont="1" applyFill="1" applyBorder="1"/>
    <xf numFmtId="0" fontId="10" fillId="2" borderId="10" xfId="1" applyFont="1" applyFill="1" applyBorder="1" applyAlignment="1">
      <alignment horizontal="center" vertical="center" wrapText="1"/>
    </xf>
    <xf numFmtId="0" fontId="10" fillId="2" borderId="11" xfId="1" applyFont="1" applyFill="1" applyBorder="1" applyAlignment="1">
      <alignment horizontal="center" vertical="center" wrapText="1"/>
    </xf>
    <xf numFmtId="0" fontId="10" fillId="2" borderId="15" xfId="1" applyFont="1" applyFill="1" applyBorder="1" applyAlignment="1">
      <alignment horizontal="center" vertical="center" wrapText="1"/>
    </xf>
    <xf numFmtId="0" fontId="10" fillId="2" borderId="16" xfId="1" applyFont="1" applyFill="1" applyBorder="1" applyAlignment="1">
      <alignment horizontal="center" vertical="center" wrapText="1"/>
    </xf>
    <xf numFmtId="0" fontId="5" fillId="2" borderId="15" xfId="1" applyFont="1" applyFill="1" applyBorder="1" applyAlignment="1" applyProtection="1">
      <alignment horizontal="center" vertical="center" wrapText="1"/>
      <protection locked="0"/>
    </xf>
    <xf numFmtId="0" fontId="12" fillId="2" borderId="16" xfId="0" applyFont="1" applyFill="1" applyBorder="1" applyAlignment="1">
      <alignment horizontal="left" vertical="center" wrapText="1"/>
    </xf>
    <xf numFmtId="0" fontId="13" fillId="2" borderId="16" xfId="0" applyFont="1" applyFill="1" applyBorder="1" applyAlignment="1">
      <alignment horizontal="left" vertical="center" wrapText="1"/>
    </xf>
    <xf numFmtId="0" fontId="13" fillId="2" borderId="16"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5" fillId="2" borderId="12" xfId="1" applyFont="1" applyFill="1" applyBorder="1" applyAlignment="1" applyProtection="1">
      <alignment horizontal="center" vertical="center" wrapText="1"/>
      <protection locked="0"/>
    </xf>
    <xf numFmtId="0" fontId="5" fillId="2" borderId="13" xfId="1" applyFont="1" applyFill="1" applyBorder="1" applyAlignment="1" applyProtection="1">
      <alignment horizontal="center" vertical="center" wrapText="1"/>
      <protection locked="0"/>
    </xf>
    <xf numFmtId="0" fontId="5" fillId="2" borderId="13" xfId="1" applyFont="1" applyFill="1" applyBorder="1" applyAlignment="1" applyProtection="1">
      <alignment horizontal="left" vertical="center" wrapText="1"/>
      <protection locked="0"/>
    </xf>
    <xf numFmtId="0" fontId="11" fillId="2" borderId="13" xfId="1" applyFont="1" applyFill="1" applyBorder="1" applyAlignment="1">
      <alignment horizontal="justify" vertical="center" wrapText="1"/>
    </xf>
    <xf numFmtId="0" fontId="5" fillId="3" borderId="13" xfId="0" applyFont="1" applyFill="1" applyBorder="1" applyAlignment="1">
      <alignment horizontal="left" vertical="center" wrapText="1"/>
    </xf>
    <xf numFmtId="0" fontId="0" fillId="2" borderId="13" xfId="0" applyFill="1" applyBorder="1"/>
    <xf numFmtId="9" fontId="12" fillId="2" borderId="13" xfId="0" applyNumberFormat="1" applyFont="1" applyFill="1" applyBorder="1" applyAlignment="1">
      <alignment vertical="center" wrapText="1"/>
    </xf>
    <xf numFmtId="0" fontId="12" fillId="2" borderId="13" xfId="0" applyFont="1" applyFill="1" applyBorder="1" applyAlignment="1">
      <alignment vertical="center" wrapText="1"/>
    </xf>
    <xf numFmtId="0" fontId="12" fillId="2" borderId="14" xfId="0" applyFont="1" applyFill="1" applyBorder="1" applyAlignment="1">
      <alignment horizontal="left" vertical="center" wrapText="1"/>
    </xf>
    <xf numFmtId="9" fontId="12" fillId="2" borderId="1" xfId="0" applyNumberFormat="1" applyFont="1" applyFill="1" applyBorder="1" applyAlignment="1">
      <alignment horizontal="center" vertical="center"/>
    </xf>
    <xf numFmtId="0" fontId="12" fillId="2" borderId="1" xfId="0" applyFont="1" applyFill="1" applyBorder="1" applyAlignment="1">
      <alignment horizontal="center" vertical="center"/>
    </xf>
    <xf numFmtId="0" fontId="10" fillId="2" borderId="10" xfId="1" applyFont="1" applyFill="1" applyBorder="1" applyAlignment="1">
      <alignment vertical="center" wrapText="1"/>
    </xf>
    <xf numFmtId="0" fontId="0" fillId="2" borderId="13" xfId="0" applyFill="1" applyBorder="1" applyAlignment="1">
      <alignment wrapText="1"/>
    </xf>
    <xf numFmtId="0" fontId="1" fillId="0" borderId="9" xfId="0" applyFont="1" applyBorder="1"/>
    <xf numFmtId="0" fontId="1" fillId="0" borderId="10" xfId="0" applyFont="1" applyBorder="1"/>
    <xf numFmtId="0" fontId="10" fillId="0" borderId="10" xfId="1" applyFont="1" applyBorder="1" applyAlignment="1">
      <alignment horizontal="center" vertical="center" wrapText="1"/>
    </xf>
    <xf numFmtId="0" fontId="10" fillId="0" borderId="11" xfId="1" applyFont="1" applyBorder="1" applyAlignment="1">
      <alignment horizontal="center" vertical="center" wrapText="1"/>
    </xf>
    <xf numFmtId="0" fontId="10" fillId="0" borderId="15" xfId="1" applyFont="1" applyBorder="1" applyAlignment="1">
      <alignment horizontal="center" vertical="center" wrapText="1"/>
    </xf>
    <xf numFmtId="0" fontId="10" fillId="0" borderId="16" xfId="1" applyFont="1" applyBorder="1" applyAlignment="1">
      <alignment horizontal="center" vertical="center" wrapText="1"/>
    </xf>
    <xf numFmtId="0" fontId="12" fillId="0" borderId="16" xfId="0" applyFont="1" applyBorder="1" applyAlignment="1">
      <alignment horizontal="left" vertical="center" wrapText="1"/>
    </xf>
    <xf numFmtId="0" fontId="0" fillId="0" borderId="13" xfId="0" applyBorder="1"/>
    <xf numFmtId="9" fontId="12" fillId="0" borderId="13" xfId="0" applyNumberFormat="1"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left" vertical="center" wrapText="1"/>
    </xf>
    <xf numFmtId="9" fontId="12" fillId="2" borderId="13" xfId="0" applyNumberFormat="1" applyFont="1" applyFill="1" applyBorder="1" applyAlignment="1">
      <alignment horizontal="center" vertical="center" wrapText="1"/>
    </xf>
    <xf numFmtId="9" fontId="12" fillId="2" borderId="13" xfId="0" applyNumberFormat="1" applyFont="1" applyFill="1" applyBorder="1" applyAlignment="1">
      <alignment horizontal="center" vertical="center"/>
    </xf>
    <xf numFmtId="0" fontId="12" fillId="2" borderId="13" xfId="0" applyFont="1" applyFill="1" applyBorder="1" applyAlignment="1">
      <alignment horizontal="center" vertical="center"/>
    </xf>
    <xf numFmtId="0" fontId="12" fillId="2" borderId="13" xfId="0" applyFont="1" applyFill="1" applyBorder="1" applyAlignment="1">
      <alignment horizontal="center" vertical="center" wrapText="1"/>
    </xf>
    <xf numFmtId="0" fontId="12" fillId="0" borderId="1" xfId="0" applyFont="1" applyBorder="1" applyAlignment="1">
      <alignment vertical="center" wrapText="1"/>
    </xf>
    <xf numFmtId="0" fontId="12" fillId="2" borderId="17" xfId="0" applyFont="1" applyFill="1" applyBorder="1" applyAlignment="1">
      <alignment horizontal="center" vertical="center" wrapText="1"/>
    </xf>
    <xf numFmtId="9" fontId="12" fillId="0" borderId="1" xfId="0" applyNumberFormat="1" applyFont="1" applyBorder="1" applyAlignment="1">
      <alignment vertical="center" wrapText="1"/>
    </xf>
    <xf numFmtId="0" fontId="5" fillId="3" borderId="1" xfId="1" applyFont="1" applyFill="1" applyBorder="1" applyAlignment="1" applyProtection="1">
      <alignment horizontal="center" vertical="center" wrapText="1"/>
      <protection locked="0"/>
    </xf>
    <xf numFmtId="0" fontId="15" fillId="3"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3" fillId="0" borderId="1" xfId="0" applyFont="1" applyBorder="1" applyAlignment="1">
      <alignment horizontal="center" vertical="center" wrapText="1"/>
    </xf>
    <xf numFmtId="0" fontId="10" fillId="2" borderId="10" xfId="1" applyFont="1" applyFill="1" applyBorder="1" applyAlignment="1">
      <alignment horizontal="center" vertical="center" wrapText="1"/>
    </xf>
    <xf numFmtId="0" fontId="0" fillId="0" borderId="1" xfId="0" applyBorder="1" applyAlignment="1">
      <alignment horizontal="center"/>
    </xf>
    <xf numFmtId="0" fontId="3" fillId="0" borderId="1" xfId="0" applyFont="1" applyBorder="1" applyAlignment="1">
      <alignment horizontal="center" vertical="center"/>
    </xf>
    <xf numFmtId="0" fontId="10" fillId="0" borderId="10" xfId="1" applyFont="1" applyBorder="1" applyAlignment="1">
      <alignment horizontal="center" vertical="center" wrapText="1"/>
    </xf>
    <xf numFmtId="0" fontId="3" fillId="0" borderId="3" xfId="0" applyFont="1" applyBorder="1" applyAlignment="1">
      <alignment horizontal="center" vertical="center"/>
    </xf>
    <xf numFmtId="0" fontId="3" fillId="0" borderId="0" xfId="0" applyFont="1" applyAlignment="1">
      <alignment horizontal="center" vertical="center"/>
    </xf>
    <xf numFmtId="0" fontId="17" fillId="2" borderId="0" xfId="0" applyFont="1" applyFill="1"/>
    <xf numFmtId="0" fontId="12" fillId="0" borderId="0" xfId="0" applyFont="1" applyBorder="1" applyAlignment="1">
      <alignment horizontal="left" vertical="center" wrapText="1"/>
    </xf>
    <xf numFmtId="9"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6" xfId="0" applyFont="1" applyBorder="1" applyAlignment="1">
      <alignment horizontal="left" vertical="center" wrapText="1"/>
    </xf>
    <xf numFmtId="0" fontId="0" fillId="0" borderId="9" xfId="0" applyBorder="1" applyAlignment="1">
      <alignment horizont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15" xfId="0" applyBorder="1" applyAlignment="1">
      <alignment horizontal="center" wrapText="1"/>
    </xf>
    <xf numFmtId="0" fontId="3" fillId="0" borderId="16" xfId="0" applyFont="1" applyBorder="1" applyAlignment="1">
      <alignment horizontal="center" vertical="center" wrapText="1"/>
    </xf>
    <xf numFmtId="0" fontId="0" fillId="0" borderId="12" xfId="0" applyBorder="1" applyAlignment="1">
      <alignment horizont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19" xfId="0" applyFont="1" applyBorder="1"/>
    <xf numFmtId="0" fontId="2" fillId="0" borderId="20" xfId="0" applyFont="1" applyBorder="1"/>
    <xf numFmtId="0" fontId="0" fillId="0" borderId="9" xfId="0" applyBorder="1" applyAlignment="1">
      <alignment horizont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0" fillId="0" borderId="15" xfId="0" applyBorder="1" applyAlignment="1">
      <alignment horizontal="center"/>
    </xf>
    <xf numFmtId="0" fontId="3" fillId="0" borderId="16" xfId="0" applyFont="1" applyBorder="1" applyAlignment="1">
      <alignment horizontal="center" vertical="center"/>
    </xf>
    <xf numFmtId="0" fontId="0" fillId="0" borderId="12" xfId="0" applyBorder="1" applyAlignment="1">
      <alignment horizont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5" fillId="2" borderId="1" xfId="0" applyFont="1" applyFill="1" applyBorder="1" applyAlignment="1">
      <alignment vertical="center" wrapText="1"/>
    </xf>
    <xf numFmtId="164" fontId="5" fillId="2" borderId="1" xfId="0" applyNumberFormat="1" applyFont="1" applyFill="1" applyBorder="1" applyAlignment="1">
      <alignment vertical="center"/>
    </xf>
    <xf numFmtId="0" fontId="5" fillId="2" borderId="1" xfId="0" applyFont="1" applyFill="1" applyBorder="1" applyAlignment="1">
      <alignment vertical="center"/>
    </xf>
    <xf numFmtId="0" fontId="5" fillId="2" borderId="13" xfId="0" applyFont="1" applyFill="1" applyBorder="1" applyAlignment="1">
      <alignment vertical="center" wrapText="1"/>
    </xf>
    <xf numFmtId="164" fontId="5" fillId="2" borderId="13" xfId="0" applyNumberFormat="1" applyFont="1" applyFill="1" applyBorder="1" applyAlignment="1">
      <alignment vertical="center"/>
    </xf>
    <xf numFmtId="0" fontId="5" fillId="2" borderId="13" xfId="0" applyFont="1" applyFill="1" applyBorder="1" applyAlignment="1">
      <alignment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15" xfId="0"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5" fillId="2" borderId="15" xfId="0" applyFont="1" applyFill="1" applyBorder="1" applyAlignment="1">
      <alignment vertical="center" wrapText="1"/>
    </xf>
    <xf numFmtId="9" fontId="5" fillId="5" borderId="1" xfId="0" applyNumberFormat="1" applyFont="1" applyFill="1" applyBorder="1" applyAlignment="1">
      <alignment vertical="center"/>
    </xf>
    <xf numFmtId="0" fontId="5" fillId="6" borderId="1" xfId="0" applyFont="1" applyFill="1" applyBorder="1" applyAlignment="1">
      <alignmen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9" fontId="5" fillId="5" borderId="1" xfId="0" applyNumberFormat="1" applyFont="1" applyFill="1" applyBorder="1" applyAlignment="1">
      <alignment horizontal="center" vertical="center" wrapText="1"/>
    </xf>
    <xf numFmtId="9" fontId="5" fillId="7" borderId="1" xfId="0" applyNumberFormat="1" applyFont="1" applyFill="1" applyBorder="1" applyAlignment="1">
      <alignment horizontal="center" vertical="center" wrapText="1"/>
    </xf>
    <xf numFmtId="9" fontId="5" fillId="2" borderId="1" xfId="0" applyNumberFormat="1" applyFont="1" applyFill="1" applyBorder="1" applyAlignment="1">
      <alignment vertical="center" wrapText="1"/>
    </xf>
    <xf numFmtId="9" fontId="5" fillId="2" borderId="1" xfId="0" applyNumberFormat="1" applyFont="1" applyFill="1" applyBorder="1" applyAlignment="1">
      <alignment horizontal="center" vertical="center" wrapText="1"/>
    </xf>
    <xf numFmtId="0" fontId="5" fillId="2" borderId="16" xfId="0" applyFont="1" applyFill="1" applyBorder="1" applyAlignment="1">
      <alignment vertical="center"/>
    </xf>
    <xf numFmtId="0" fontId="5" fillId="2" borderId="12" xfId="0" applyFont="1" applyFill="1" applyBorder="1" applyAlignment="1">
      <alignment vertical="center" wrapText="1"/>
    </xf>
    <xf numFmtId="9" fontId="5" fillId="5" borderId="13" xfId="0" applyNumberFormat="1" applyFont="1" applyFill="1" applyBorder="1" applyAlignment="1">
      <alignment vertical="center"/>
    </xf>
    <xf numFmtId="0" fontId="5" fillId="6" borderId="13" xfId="0" applyFont="1" applyFill="1" applyBorder="1" applyAlignment="1">
      <alignment vertical="center" wrapText="1"/>
    </xf>
    <xf numFmtId="0" fontId="5" fillId="2" borderId="13" xfId="0" applyFont="1" applyFill="1" applyBorder="1" applyAlignment="1">
      <alignment horizontal="center" vertical="center"/>
    </xf>
    <xf numFmtId="0" fontId="5" fillId="2" borderId="13" xfId="0" applyFont="1" applyFill="1" applyBorder="1" applyAlignment="1">
      <alignment horizontal="center" vertical="center" wrapText="1"/>
    </xf>
    <xf numFmtId="9" fontId="5" fillId="5" borderId="13" xfId="0" applyNumberFormat="1" applyFont="1" applyFill="1" applyBorder="1" applyAlignment="1">
      <alignment horizontal="center" vertical="center" wrapText="1"/>
    </xf>
    <xf numFmtId="9" fontId="5" fillId="7" borderId="13" xfId="0" applyNumberFormat="1" applyFont="1" applyFill="1" applyBorder="1" applyAlignment="1">
      <alignment horizontal="center" vertical="center" wrapText="1"/>
    </xf>
    <xf numFmtId="9" fontId="5" fillId="2" borderId="13" xfId="0" applyNumberFormat="1" applyFont="1" applyFill="1" applyBorder="1" applyAlignment="1">
      <alignment vertical="center" wrapText="1"/>
    </xf>
    <xf numFmtId="9" fontId="5" fillId="2" borderId="13" xfId="0" applyNumberFormat="1" applyFont="1" applyFill="1" applyBorder="1" applyAlignment="1">
      <alignment horizontal="center" vertical="center" wrapText="1"/>
    </xf>
    <xf numFmtId="0" fontId="5" fillId="2" borderId="14" xfId="0" applyFont="1" applyFill="1" applyBorder="1" applyAlignment="1">
      <alignment vertical="center"/>
    </xf>
    <xf numFmtId="0" fontId="5" fillId="3" borderId="13" xfId="1" applyFont="1" applyFill="1" applyBorder="1" applyAlignment="1" applyProtection="1">
      <alignment horizontal="center" vertical="center" wrapText="1"/>
      <protection locked="0"/>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0"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10" fillId="2" borderId="28"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8" fillId="2" borderId="28" xfId="0" applyFont="1" applyFill="1" applyBorder="1" applyAlignment="1">
      <alignment horizontal="center" vertical="center" wrapText="1"/>
    </xf>
    <xf numFmtId="0" fontId="18" fillId="2" borderId="2" xfId="0" applyFont="1" applyFill="1" applyBorder="1" applyAlignment="1">
      <alignment horizontal="center" vertical="center" wrapText="1"/>
    </xf>
  </cellXfs>
  <cellStyles count="2">
    <cellStyle name="Normal" xfId="0" builtinId="0"/>
    <cellStyle name="Normal 2" xfId="1" xr:uid="{E12A0227-54FE-40D5-910A-25C50FFE958B}"/>
  </cellStyles>
  <dxfs count="38">
    <dxf>
      <fill>
        <patternFill patternType="solid">
          <fgColor rgb="FFFF0000"/>
          <bgColor rgb="FFFF0000"/>
        </patternFill>
      </fill>
    </dxf>
    <dxf>
      <fill>
        <patternFill patternType="solid">
          <fgColor theme="9"/>
          <bgColor theme="9"/>
        </patternFill>
      </fill>
    </dxf>
    <dxf>
      <fill>
        <patternFill patternType="solid">
          <fgColor rgb="FFE2EFD9"/>
          <bgColor rgb="FFE2EFD9"/>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theme="9"/>
          <bgColor theme="9"/>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E2EFD9"/>
          <bgColor rgb="FFE2EFD9"/>
        </patternFill>
      </fill>
    </dxf>
    <dxf>
      <fill>
        <patternFill patternType="solid">
          <fgColor theme="9"/>
          <bgColor theme="9"/>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theme="9"/>
          <bgColor theme="9"/>
        </patternFill>
      </fill>
    </dxf>
    <dxf>
      <fill>
        <patternFill patternType="solid">
          <fgColor rgb="FFE2EFD9"/>
          <bgColor rgb="FFE2EFD9"/>
        </patternFill>
      </fill>
    </dxf>
    <dxf>
      <fill>
        <patternFill patternType="solid">
          <fgColor rgb="FFFFFF00"/>
          <bgColor rgb="FFFFFF00"/>
        </patternFill>
      </fill>
    </dxf>
    <dxf>
      <fill>
        <patternFill patternType="solid">
          <fgColor rgb="FFFFC000"/>
          <bgColor rgb="FFFFC000"/>
        </patternFill>
      </fill>
    </dxf>
    <dxf>
      <fill>
        <patternFill>
          <bgColor rgb="FFFF0000"/>
        </patternFill>
      </fill>
    </dxf>
    <dxf>
      <fill>
        <patternFill>
          <bgColor theme="9"/>
        </patternFill>
      </fill>
    </dxf>
    <dxf>
      <fill>
        <patternFill>
          <bgColor theme="9" tint="0.79998168889431442"/>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FF00"/>
        </patternFill>
      </fill>
    </dxf>
    <dxf>
      <fill>
        <patternFill>
          <bgColor rgb="FFFFC000"/>
        </patternFill>
      </fill>
    </dxf>
    <dxf>
      <fill>
        <patternFill>
          <bgColor rgb="FFFF0000"/>
        </patternFill>
      </fill>
    </dxf>
    <dxf>
      <fill>
        <patternFill>
          <bgColor theme="9" tint="0.79998168889431442"/>
        </patternFill>
      </fill>
    </dxf>
    <dxf>
      <fill>
        <patternFill>
          <bgColor theme="9"/>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theme="9" tint="0.79998168889431442"/>
        </patternFill>
      </fill>
    </dxf>
    <dxf>
      <fill>
        <patternFill>
          <bgColor rgb="FFFFFF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15.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styles" Target="styles.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233588</xdr:colOff>
      <xdr:row>0</xdr:row>
      <xdr:rowOff>79375</xdr:rowOff>
    </xdr:from>
    <xdr:to>
      <xdr:col>0</xdr:col>
      <xdr:colOff>1841499</xdr:colOff>
      <xdr:row>3</xdr:row>
      <xdr:rowOff>242661</xdr:rowOff>
    </xdr:to>
    <xdr:pic>
      <xdr:nvPicPr>
        <xdr:cNvPr id="2" name="Imagen 1">
          <a:extLst>
            <a:ext uri="{FF2B5EF4-FFF2-40B4-BE49-F238E27FC236}">
              <a16:creationId xmlns:a16="http://schemas.microsoft.com/office/drawing/2014/main" id="{E9FD7954-25F2-4A87-ACCB-6B7100171D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8695" t="20924" r="41093" b="25110"/>
        <a:stretch>
          <a:fillRect/>
        </a:stretch>
      </xdr:blipFill>
      <xdr:spPr bwMode="auto">
        <a:xfrm>
          <a:off x="233588" y="79375"/>
          <a:ext cx="1607911" cy="103641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158749</xdr:colOff>
      <xdr:row>0</xdr:row>
      <xdr:rowOff>79375</xdr:rowOff>
    </xdr:from>
    <xdr:to>
      <xdr:col>0</xdr:col>
      <xdr:colOff>1857374</xdr:colOff>
      <xdr:row>3</xdr:row>
      <xdr:rowOff>301625</xdr:rowOff>
    </xdr:to>
    <xdr:pic>
      <xdr:nvPicPr>
        <xdr:cNvPr id="2" name="Imagen 1">
          <a:extLst>
            <a:ext uri="{FF2B5EF4-FFF2-40B4-BE49-F238E27FC236}">
              <a16:creationId xmlns:a16="http://schemas.microsoft.com/office/drawing/2014/main" id="{A9A94DB5-51E2-41AA-B1F2-07A25B3DB9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8695" t="20924" r="41093" b="25110"/>
        <a:stretch>
          <a:fillRect/>
        </a:stretch>
      </xdr:blipFill>
      <xdr:spPr bwMode="auto">
        <a:xfrm>
          <a:off x="158749" y="79375"/>
          <a:ext cx="1698625" cy="11906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1</xdr:col>
      <xdr:colOff>0</xdr:colOff>
      <xdr:row>3</xdr:row>
      <xdr:rowOff>272143</xdr:rowOff>
    </xdr:to>
    <xdr:pic>
      <xdr:nvPicPr>
        <xdr:cNvPr id="2" name="Imagen 1">
          <a:extLst>
            <a:ext uri="{FF2B5EF4-FFF2-40B4-BE49-F238E27FC236}">
              <a16:creationId xmlns:a16="http://schemas.microsoft.com/office/drawing/2014/main" id="{207300B8-FE0F-4F84-946C-52719CFE40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8695" t="20924" r="41093" b="25110"/>
        <a:stretch>
          <a:fillRect/>
        </a:stretch>
      </xdr:blipFill>
      <xdr:spPr bwMode="auto">
        <a:xfrm>
          <a:off x="0" y="95250"/>
          <a:ext cx="1510393" cy="1006929"/>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154782</xdr:colOff>
      <xdr:row>0</xdr:row>
      <xdr:rowOff>0</xdr:rowOff>
    </xdr:from>
    <xdr:to>
      <xdr:col>0</xdr:col>
      <xdr:colOff>1309688</xdr:colOff>
      <xdr:row>3</xdr:row>
      <xdr:rowOff>170543</xdr:rowOff>
    </xdr:to>
    <xdr:pic>
      <xdr:nvPicPr>
        <xdr:cNvPr id="2" name="Imagen 1">
          <a:extLst>
            <a:ext uri="{FF2B5EF4-FFF2-40B4-BE49-F238E27FC236}">
              <a16:creationId xmlns:a16="http://schemas.microsoft.com/office/drawing/2014/main" id="{C38C0F4E-E241-40FE-8E4B-1CD263E08A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8695" t="20924" r="41093" b="25110"/>
        <a:stretch>
          <a:fillRect/>
        </a:stretch>
      </xdr:blipFill>
      <xdr:spPr bwMode="auto">
        <a:xfrm>
          <a:off x="154782" y="0"/>
          <a:ext cx="1154906" cy="74204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108857</xdr:colOff>
      <xdr:row>0</xdr:row>
      <xdr:rowOff>136071</xdr:rowOff>
    </xdr:from>
    <xdr:to>
      <xdr:col>0</xdr:col>
      <xdr:colOff>1279071</xdr:colOff>
      <xdr:row>3</xdr:row>
      <xdr:rowOff>231321</xdr:rowOff>
    </xdr:to>
    <xdr:pic>
      <xdr:nvPicPr>
        <xdr:cNvPr id="2" name="Imagen 1">
          <a:extLst>
            <a:ext uri="{FF2B5EF4-FFF2-40B4-BE49-F238E27FC236}">
              <a16:creationId xmlns:a16="http://schemas.microsoft.com/office/drawing/2014/main" id="{0D432C26-4864-41AD-962E-8731CDFFA06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8695" t="20924" r="41093" b="25110"/>
        <a:stretch>
          <a:fillRect/>
        </a:stretch>
      </xdr:blipFill>
      <xdr:spPr bwMode="auto">
        <a:xfrm>
          <a:off x="108857" y="136071"/>
          <a:ext cx="1170214" cy="911679"/>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108857</xdr:colOff>
      <xdr:row>0</xdr:row>
      <xdr:rowOff>136071</xdr:rowOff>
    </xdr:from>
    <xdr:to>
      <xdr:col>0</xdr:col>
      <xdr:colOff>1279071</xdr:colOff>
      <xdr:row>3</xdr:row>
      <xdr:rowOff>231321</xdr:rowOff>
    </xdr:to>
    <xdr:pic>
      <xdr:nvPicPr>
        <xdr:cNvPr id="2" name="Imagen 1">
          <a:extLst>
            <a:ext uri="{FF2B5EF4-FFF2-40B4-BE49-F238E27FC236}">
              <a16:creationId xmlns:a16="http://schemas.microsoft.com/office/drawing/2014/main" id="{0FCD16D3-BDC6-4D75-BC8F-20B96385020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8695" t="20924" r="41093" b="25110"/>
        <a:stretch>
          <a:fillRect/>
        </a:stretch>
      </xdr:blipFill>
      <xdr:spPr bwMode="auto">
        <a:xfrm>
          <a:off x="108857" y="136071"/>
          <a:ext cx="1170214" cy="9080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esktop/IDT/2026/Cuenta%20de%20Cobro/Abril/Obligacion%202/2.2.%20Matrices%20de%20riesgo%20por%20proceso/9.%20Mapa_riesgos_integral_Financiera.xlsx" TargetMode="External"/><Relationship Id="rId2" Type="http://schemas.openxmlformats.org/officeDocument/2006/relationships/externalLinkPath" Target="file:///C:\Users\valer\Desktop\IDT\2026\Cuenta%20de%20Cobro\Abril\Obligacion%202\2.2.%20Matrices%20de%20riesgo%20por%20proceso\9.%20Mapa_riesgos_integral_Financiera.xlsx" TargetMode="External"/><Relationship Id="rId1" Type="http://schemas.openxmlformats.org/officeDocument/2006/relationships/externalLinkPath" Target="/Users/valer/Desktop/IDT/2026/Cuenta%20de%20Cobro/Abril/Obligacion%202/2.2.%20Matrices%20de%20riesgo%20por%20proceso/9.%20Mapa_riesgos_integral_Financier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10.%20Mapa_riesgos_integral_Juridica%20Ajustada.xlsx" TargetMode="External"/><Relationship Id="rId1" Type="http://schemas.openxmlformats.org/officeDocument/2006/relationships/externalLinkPath" Target="/Users/valer/Desktop/IDT/2026/Cuenta%20de%20Cobro/Abril/Obligacion%202/2.2.%20Matrices%20de%20riesgo%20por%20proceso/10.%20Mapa_riesgos_integral_Juridica%20Ajustada.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11.%20Mapa_riesgos_integral_G.Documental.xlsx" TargetMode="External"/><Relationship Id="rId1" Type="http://schemas.openxmlformats.org/officeDocument/2006/relationships/externalLinkPath" Target="/Users/valer/Desktop/IDT/2026/Cuenta%20de%20Cobro/Abril/Obligacion%202/2.2.%20Matrices%20de%20riesgo%20por%20proceso/11.%20Mapa_riesgos_integral_G.Documental.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12.%20Mapa_riesgos_corrupcion_Tecnologia.xlsx" TargetMode="External"/><Relationship Id="rId1" Type="http://schemas.openxmlformats.org/officeDocument/2006/relationships/externalLinkPath" Target="/Users/valer/Desktop/IDT/2026/Cuenta%20de%20Cobro/Abril/Obligacion%202/2.2.%20Matrices%20de%20riesgo%20por%20proceso/12.%20Mapa_riesgos_corrupcion_Tecnologia.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13.%20Mapa_riesgos_integral_A.Ciudadano.xlsx" TargetMode="External"/><Relationship Id="rId1" Type="http://schemas.openxmlformats.org/officeDocument/2006/relationships/externalLinkPath" Target="/Users/valer/Desktop/IDT/2026/Cuenta%20de%20Cobro/Abril/Obligacion%202/2.2.%20Matrices%20de%20riesgo%20por%20proceso/13.%20Mapa_riesgos_integral_A.Ciudadano.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15.%20Mapa_riesgos_integral_Evaluacio_institucional_Ajustado.xlsx" TargetMode="External"/><Relationship Id="rId1" Type="http://schemas.openxmlformats.org/officeDocument/2006/relationships/externalLinkPath" Target="/Users/valer/Desktop/IDT/2026/Cuenta%20de%20Cobro/Abril/Obligacion%202/2.2.%20Matrices%20de%20riesgo%20por%20proceso/15.%20Mapa_riesgos_integral_Evaluacio_institucional_Ajustado.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1.%20Mapa_riesgos_integral_Direccionamiento%20Estrategico.xlsx" TargetMode="External"/><Relationship Id="rId1" Type="http://schemas.openxmlformats.org/officeDocument/2006/relationships/externalLinkPath" Target="/Users/valer/Desktop/IDT/2026/Cuenta%20de%20Cobro/Abril/Obligacion%202/2.2.%20Matrices%20de%20riesgo%20por%20proceso/1.%20Mapa_riesgos_integral_Direccionamiento%20Estrategico.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2.%20Mapa_riesgos_integral_Gestion%20SIG.xlsx" TargetMode="External"/><Relationship Id="rId1" Type="http://schemas.openxmlformats.org/officeDocument/2006/relationships/externalLinkPath" Target="/Users/valer/Desktop/IDT/2026/Cuenta%20de%20Cobro/Abril/Obligacion%202/2.2.%20Matrices%20de%20riesgo%20por%20proceso/2.%20Mapa_riesgos_integral_Gestion%20SIG.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3.%20Mapa_riesgos_integral_Comunicaciones.xlsx" TargetMode="External"/><Relationship Id="rId1" Type="http://schemas.openxmlformats.org/officeDocument/2006/relationships/externalLinkPath" Target="/Users/valer/Desktop/IDT/2026/Cuenta%20de%20Cobro/Abril/Obligacion%202/2.2.%20Matrices%20de%20riesgo%20por%20proceso/3.%20Mapa_riesgos_integral_Comunicaciones.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4.%20Mapa_riesgos_integral_Inteligencia.xlsx" TargetMode="External"/><Relationship Id="rId1" Type="http://schemas.openxmlformats.org/officeDocument/2006/relationships/externalLinkPath" Target="/Users/valer/Desktop/IDT/2026/Cuenta%20de%20Cobro/Abril/Obligacion%202/2.2.%20Matrices%20de%20riesgo%20por%20proceso/4.%20Mapa_riesgos_integral_Inteligencia.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5.%20Mapa_riesgos_integral_Desarrollo.xlsx" TargetMode="External"/><Relationship Id="rId1" Type="http://schemas.openxmlformats.org/officeDocument/2006/relationships/externalLinkPath" Target="/Users/valer/Desktop/IDT/2026/Cuenta%20de%20Cobro/Abril/Obligacion%202/2.2.%20Matrices%20de%20riesgo%20por%20proceso/5.%20Mapa_riesgos_integral_Desarrollo.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6.%20Mapa_riesgos_integral_Mercadeo.xlsx" TargetMode="External"/><Relationship Id="rId1" Type="http://schemas.openxmlformats.org/officeDocument/2006/relationships/externalLinkPath" Target="/Users/valer/Desktop/IDT/2026/Cuenta%20de%20Cobro/Abril/Obligacion%202/2.2.%20Matrices%20de%20riesgo%20por%20proceso/6.%20Mapa_riesgos_integral_Mercadeo.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7.%20Mapa_riesgos_integral_Talento_Humano.xlsx" TargetMode="External"/><Relationship Id="rId1" Type="http://schemas.openxmlformats.org/officeDocument/2006/relationships/externalLinkPath" Target="/Users/valer/Desktop/IDT/2026/Cuenta%20de%20Cobro/Abril/Obligacion%202/2.2.%20Matrices%20de%20riesgo%20por%20proceso/7.%20Mapa_riesgos_integral_Talento_Humano.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8.%20Mapa_riesgos_integral_Bienes_y_Servicios.xlsx" TargetMode="External"/><Relationship Id="rId1" Type="http://schemas.openxmlformats.org/officeDocument/2006/relationships/externalLinkPath" Target="/Users/valer/Desktop/IDT/2026/Cuenta%20de%20Cobro/Abril/Obligacion%202/2.2.%20Matrices%20de%20riesgo%20por%20proceso/8.%20Mapa_riesgos_integral_Bienes_y_Servicios.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Mapa_riesgos_integral_Control_Disciplinario.xlsx" TargetMode="External"/><Relationship Id="rId1" Type="http://schemas.openxmlformats.org/officeDocument/2006/relationships/externalLinkPath" Target="/Users/valer/Desktop/IDT/2026/Cuenta%20de%20Cobro/Abril/Obligacion%202/2.2.%20Matrices%20de%20riesgo%20por%20proceso/Mapa_riesgos_integral_Control_Disciplin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9"/>
    </sheetNames>
    <sheetDataSet>
      <sheetData sheetId="0"/>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10"/>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11. Mapa_riesgos_integral_G"/>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12"/>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13. Mapa_riesgos_integral_A"/>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15"/>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1"/>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2"/>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3"/>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4"/>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5"/>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6"/>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7"/>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8"/>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Mapa_riesgos_integral_Control_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2.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E56CD-071F-4EF0-AA5D-3D62603EA311}">
  <dimension ref="A1:AA56"/>
  <sheetViews>
    <sheetView zoomScale="50" zoomScaleNormal="50" workbookViewId="0">
      <selection activeCell="B8" sqref="B8"/>
    </sheetView>
  </sheetViews>
  <sheetFormatPr baseColWidth="10" defaultColWidth="10.81640625" defaultRowHeight="14.5" x14ac:dyDescent="0.35"/>
  <cols>
    <col min="1" max="1" width="33.453125" style="1" bestFit="1" customWidth="1"/>
    <col min="2" max="4" width="33.453125" style="1" customWidth="1"/>
    <col min="5" max="5" width="33.453125" style="1" hidden="1" customWidth="1"/>
    <col min="6" max="6" width="17.453125" style="1" customWidth="1"/>
    <col min="7" max="7" width="13.54296875" style="1" bestFit="1" customWidth="1"/>
    <col min="8" max="8" width="30.81640625" style="1" bestFit="1" customWidth="1"/>
    <col min="9" max="9" width="19.1796875" style="1" customWidth="1"/>
    <col min="10" max="11" width="43.54296875" style="1" bestFit="1" customWidth="1"/>
    <col min="12" max="12" width="17.1796875" style="1" bestFit="1" customWidth="1"/>
    <col min="13" max="13" width="12.453125" style="1" bestFit="1" customWidth="1"/>
    <col min="14" max="14" width="18.1796875" style="1" customWidth="1"/>
    <col min="15" max="15" width="12.26953125" style="1" bestFit="1" customWidth="1"/>
    <col min="16" max="16" width="24.81640625" style="1" customWidth="1"/>
    <col min="17" max="17" width="17.1796875" style="1" bestFit="1" customWidth="1"/>
    <col min="18" max="18" width="12.453125" style="1" bestFit="1" customWidth="1"/>
    <col min="19" max="19" width="17.1796875" style="1" bestFit="1" customWidth="1"/>
    <col min="20" max="20" width="12.26953125" style="1" bestFit="1" customWidth="1"/>
    <col min="21" max="21" width="15.81640625" style="1" customWidth="1"/>
    <col min="22" max="22" width="17.54296875" style="1" customWidth="1"/>
    <col min="23" max="23" width="19.453125" style="1" customWidth="1"/>
    <col min="24" max="25" width="16.1796875" style="1" customWidth="1"/>
    <col min="26" max="26" width="63.7265625" style="1" customWidth="1"/>
    <col min="27" max="16384" width="10.81640625" style="1"/>
  </cols>
  <sheetData>
    <row r="1" spans="1:26" ht="22.5" customHeight="1" x14ac:dyDescent="0.35">
      <c r="A1" s="97"/>
      <c r="B1" s="98" t="s">
        <v>68</v>
      </c>
      <c r="C1" s="98"/>
      <c r="D1" s="98"/>
      <c r="E1" s="98"/>
      <c r="F1" s="98"/>
      <c r="G1" s="98"/>
      <c r="H1" s="98"/>
      <c r="I1" s="98"/>
      <c r="J1" s="98"/>
      <c r="K1" s="98"/>
      <c r="L1" s="98"/>
      <c r="M1" s="98"/>
      <c r="N1" s="98"/>
      <c r="O1" s="98"/>
      <c r="P1" s="98"/>
      <c r="Q1" s="98"/>
      <c r="R1" s="98"/>
      <c r="S1" s="98"/>
      <c r="T1" s="98"/>
      <c r="U1" s="98"/>
      <c r="V1" s="98"/>
      <c r="W1" s="98"/>
      <c r="X1" s="98"/>
      <c r="Y1" s="98"/>
      <c r="Z1" s="99"/>
    </row>
    <row r="2" spans="1:26" ht="23.25" customHeight="1" x14ac:dyDescent="0.35">
      <c r="A2" s="100"/>
      <c r="B2" s="85"/>
      <c r="C2" s="85"/>
      <c r="D2" s="85"/>
      <c r="E2" s="85"/>
      <c r="F2" s="85"/>
      <c r="G2" s="85"/>
      <c r="H2" s="85"/>
      <c r="I2" s="85"/>
      <c r="J2" s="85"/>
      <c r="K2" s="85"/>
      <c r="L2" s="85"/>
      <c r="M2" s="85"/>
      <c r="N2" s="85"/>
      <c r="O2" s="85"/>
      <c r="P2" s="85"/>
      <c r="Q2" s="85"/>
      <c r="R2" s="85"/>
      <c r="S2" s="85"/>
      <c r="T2" s="85"/>
      <c r="U2" s="85"/>
      <c r="V2" s="85"/>
      <c r="W2" s="85"/>
      <c r="X2" s="85"/>
      <c r="Y2" s="85"/>
      <c r="Z2" s="101"/>
    </row>
    <row r="3" spans="1:26" ht="22.5" customHeight="1" x14ac:dyDescent="0.35">
      <c r="A3" s="100"/>
      <c r="B3" s="85"/>
      <c r="C3" s="85"/>
      <c r="D3" s="85"/>
      <c r="E3" s="85"/>
      <c r="F3" s="85"/>
      <c r="G3" s="85"/>
      <c r="H3" s="85"/>
      <c r="I3" s="85"/>
      <c r="J3" s="85"/>
      <c r="K3" s="85"/>
      <c r="L3" s="85"/>
      <c r="M3" s="85"/>
      <c r="N3" s="85"/>
      <c r="O3" s="85"/>
      <c r="P3" s="85"/>
      <c r="Q3" s="85"/>
      <c r="R3" s="85"/>
      <c r="S3" s="85"/>
      <c r="T3" s="85"/>
      <c r="U3" s="85"/>
      <c r="V3" s="85"/>
      <c r="W3" s="85"/>
      <c r="X3" s="85"/>
      <c r="Y3" s="85"/>
      <c r="Z3" s="101"/>
    </row>
    <row r="4" spans="1:26" ht="25.5" customHeight="1" thickBot="1" x14ac:dyDescent="0.4">
      <c r="A4" s="102"/>
      <c r="B4" s="103"/>
      <c r="C4" s="103"/>
      <c r="D4" s="103"/>
      <c r="E4" s="103"/>
      <c r="F4" s="103"/>
      <c r="G4" s="103"/>
      <c r="H4" s="103"/>
      <c r="I4" s="103"/>
      <c r="J4" s="103"/>
      <c r="K4" s="103"/>
      <c r="L4" s="103"/>
      <c r="M4" s="103"/>
      <c r="N4" s="103"/>
      <c r="O4" s="103"/>
      <c r="P4" s="103"/>
      <c r="Q4" s="103"/>
      <c r="R4" s="103"/>
      <c r="S4" s="103"/>
      <c r="T4" s="103"/>
      <c r="U4" s="103"/>
      <c r="V4" s="103"/>
      <c r="W4" s="103"/>
      <c r="X4" s="103"/>
      <c r="Y4" s="103"/>
      <c r="Z4" s="104"/>
    </row>
    <row r="5" spans="1:26" ht="15" thickBot="1" x14ac:dyDescent="0.4">
      <c r="A5" s="105" t="s">
        <v>345</v>
      </c>
      <c r="B5"/>
    </row>
    <row r="6" spans="1:26" x14ac:dyDescent="0.35">
      <c r="A6" s="39"/>
      <c r="B6" s="40"/>
      <c r="C6" s="86" t="s">
        <v>90</v>
      </c>
      <c r="D6" s="86"/>
      <c r="E6" s="86"/>
      <c r="F6" s="40"/>
      <c r="G6" s="40"/>
      <c r="H6" s="40"/>
      <c r="I6" s="40"/>
      <c r="J6" s="40"/>
      <c r="K6" s="40"/>
      <c r="L6" s="41"/>
      <c r="M6" s="41"/>
      <c r="N6" s="86" t="s">
        <v>76</v>
      </c>
      <c r="O6" s="86"/>
      <c r="P6" s="86"/>
      <c r="Q6" s="41"/>
      <c r="R6" s="41"/>
      <c r="S6" s="86" t="s">
        <v>77</v>
      </c>
      <c r="T6" s="86"/>
      <c r="U6" s="86"/>
      <c r="V6" s="41"/>
      <c r="W6" s="41"/>
      <c r="X6" s="41"/>
      <c r="Y6" s="41"/>
      <c r="Z6" s="42"/>
    </row>
    <row r="7" spans="1:26" ht="52" x14ac:dyDescent="0.35">
      <c r="A7" s="43" t="s">
        <v>89</v>
      </c>
      <c r="B7" s="31" t="s">
        <v>0</v>
      </c>
      <c r="C7" s="31" t="s">
        <v>69</v>
      </c>
      <c r="D7" s="31" t="s">
        <v>70</v>
      </c>
      <c r="E7" s="31" t="s">
        <v>71</v>
      </c>
      <c r="F7" s="32" t="s">
        <v>72</v>
      </c>
      <c r="G7" s="32" t="s">
        <v>73</v>
      </c>
      <c r="H7" s="32" t="s">
        <v>91</v>
      </c>
      <c r="I7" s="32" t="s">
        <v>92</v>
      </c>
      <c r="J7" s="32" t="s">
        <v>74</v>
      </c>
      <c r="K7" s="31" t="s">
        <v>75</v>
      </c>
      <c r="L7" s="31" t="s">
        <v>78</v>
      </c>
      <c r="M7" s="31" t="s">
        <v>79</v>
      </c>
      <c r="N7" s="31" t="s">
        <v>80</v>
      </c>
      <c r="O7" s="31" t="s">
        <v>81</v>
      </c>
      <c r="P7" s="31" t="s">
        <v>82</v>
      </c>
      <c r="Q7" s="31" t="s">
        <v>83</v>
      </c>
      <c r="R7" s="31" t="s">
        <v>84</v>
      </c>
      <c r="S7" s="31" t="s">
        <v>80</v>
      </c>
      <c r="T7" s="31" t="s">
        <v>81</v>
      </c>
      <c r="U7" s="31" t="s">
        <v>82</v>
      </c>
      <c r="V7" s="31" t="s">
        <v>85</v>
      </c>
      <c r="W7" s="31" t="s">
        <v>86</v>
      </c>
      <c r="X7" s="31" t="s">
        <v>87</v>
      </c>
      <c r="Y7" s="31" t="s">
        <v>332</v>
      </c>
      <c r="Z7" s="44" t="s">
        <v>88</v>
      </c>
    </row>
    <row r="8" spans="1:26" ht="114.75" customHeight="1" x14ac:dyDescent="0.35">
      <c r="A8" s="45" t="s">
        <v>55</v>
      </c>
      <c r="B8" s="11" t="s">
        <v>93</v>
      </c>
      <c r="C8" s="12" t="s">
        <v>94</v>
      </c>
      <c r="D8" s="12" t="s">
        <v>95</v>
      </c>
      <c r="E8" s="18" t="str">
        <f>+IFERROR(VLOOKUP(C8,[7]!Tabla3[#Data],2,0),"")</f>
        <v/>
      </c>
      <c r="F8" s="11" t="s">
        <v>10</v>
      </c>
      <c r="G8" s="81" t="s">
        <v>98</v>
      </c>
      <c r="H8" s="11" t="s">
        <v>97</v>
      </c>
      <c r="I8" s="11" t="s">
        <v>349</v>
      </c>
      <c r="J8" s="13" t="s">
        <v>331</v>
      </c>
      <c r="K8" s="14"/>
      <c r="L8" s="80">
        <v>0.4</v>
      </c>
      <c r="M8" s="80">
        <v>0.6</v>
      </c>
      <c r="N8" s="80" t="s">
        <v>7</v>
      </c>
      <c r="O8" s="80" t="s">
        <v>14</v>
      </c>
      <c r="P8" s="78" t="s">
        <v>14</v>
      </c>
      <c r="Q8" s="80">
        <v>0.18</v>
      </c>
      <c r="R8" s="80">
        <v>0.6</v>
      </c>
      <c r="S8" s="80" t="s">
        <v>100</v>
      </c>
      <c r="T8" s="80" t="s">
        <v>14</v>
      </c>
      <c r="U8" s="78" t="s">
        <v>14</v>
      </c>
      <c r="V8" s="78" t="s">
        <v>336</v>
      </c>
      <c r="W8" s="78" t="s">
        <v>101</v>
      </c>
      <c r="X8" s="34" t="s">
        <v>29</v>
      </c>
      <c r="Y8" s="78" t="s">
        <v>333</v>
      </c>
      <c r="Z8" s="69" t="s">
        <v>337</v>
      </c>
    </row>
    <row r="9" spans="1:26" ht="114.75" customHeight="1" x14ac:dyDescent="0.35">
      <c r="A9" s="45" t="s">
        <v>55</v>
      </c>
      <c r="B9" s="11" t="s">
        <v>93</v>
      </c>
      <c r="C9" s="12" t="s">
        <v>94</v>
      </c>
      <c r="D9" s="12" t="s">
        <v>95</v>
      </c>
      <c r="E9" s="18" t="str">
        <f>+IFERROR(VLOOKUP(C9,[7]!Tabla3[#Data],2,0),"")</f>
        <v/>
      </c>
      <c r="F9" s="11" t="s">
        <v>10</v>
      </c>
      <c r="G9" s="81" t="s">
        <v>98</v>
      </c>
      <c r="H9" s="11" t="s">
        <v>97</v>
      </c>
      <c r="I9" s="11" t="s">
        <v>349</v>
      </c>
      <c r="J9" s="13" t="s">
        <v>331</v>
      </c>
      <c r="K9" s="14"/>
      <c r="L9" s="80">
        <v>0.4</v>
      </c>
      <c r="M9" s="80">
        <v>0.6</v>
      </c>
      <c r="N9" s="80" t="s">
        <v>7</v>
      </c>
      <c r="O9" s="80" t="s">
        <v>14</v>
      </c>
      <c r="P9" s="78" t="s">
        <v>14</v>
      </c>
      <c r="Q9" s="80">
        <v>0.18</v>
      </c>
      <c r="R9" s="80">
        <v>0.6</v>
      </c>
      <c r="S9" s="80" t="s">
        <v>100</v>
      </c>
      <c r="T9" s="80" t="s">
        <v>14</v>
      </c>
      <c r="U9" s="78" t="s">
        <v>14</v>
      </c>
      <c r="V9" s="78" t="s">
        <v>336</v>
      </c>
      <c r="W9" s="78" t="s">
        <v>101</v>
      </c>
      <c r="X9" s="34" t="s">
        <v>29</v>
      </c>
      <c r="Y9" s="78" t="s">
        <v>335</v>
      </c>
      <c r="Z9" s="69" t="s">
        <v>338</v>
      </c>
    </row>
    <row r="10" spans="1:26" ht="93" customHeight="1" x14ac:dyDescent="0.35">
      <c r="A10" s="45" t="s">
        <v>54</v>
      </c>
      <c r="B10" s="11" t="s">
        <v>93</v>
      </c>
      <c r="C10" s="12" t="s">
        <v>94</v>
      </c>
      <c r="D10" s="12" t="s">
        <v>95</v>
      </c>
      <c r="E10" s="18" t="str">
        <f>+IFERROR(VLOOKUP(C10,[7]!Tabla3[#Data],2,0),"")</f>
        <v/>
      </c>
      <c r="F10" s="11" t="s">
        <v>10</v>
      </c>
      <c r="G10" s="81" t="s">
        <v>98</v>
      </c>
      <c r="H10" s="11" t="s">
        <v>339</v>
      </c>
      <c r="I10" s="11" t="s">
        <v>340</v>
      </c>
      <c r="J10" s="13" t="s">
        <v>341</v>
      </c>
      <c r="K10" s="14"/>
      <c r="L10" s="80">
        <v>0.4</v>
      </c>
      <c r="M10" s="80">
        <v>0.6</v>
      </c>
      <c r="N10" s="80" t="s">
        <v>7</v>
      </c>
      <c r="O10" s="80" t="s">
        <v>14</v>
      </c>
      <c r="P10" s="78" t="s">
        <v>14</v>
      </c>
      <c r="Q10" s="80">
        <v>0.18</v>
      </c>
      <c r="R10" s="80">
        <v>0.6</v>
      </c>
      <c r="S10" s="80" t="s">
        <v>7</v>
      </c>
      <c r="T10" s="80" t="s">
        <v>109</v>
      </c>
      <c r="U10" s="78" t="s">
        <v>25</v>
      </c>
      <c r="V10" s="78" t="s">
        <v>342</v>
      </c>
      <c r="W10" s="78" t="s">
        <v>101</v>
      </c>
      <c r="X10" s="34" t="s">
        <v>29</v>
      </c>
      <c r="Y10" s="78" t="s">
        <v>350</v>
      </c>
      <c r="Z10" s="69" t="s">
        <v>343</v>
      </c>
    </row>
    <row r="11" spans="1:26" ht="93" customHeight="1" x14ac:dyDescent="0.35">
      <c r="A11" s="45" t="s">
        <v>54</v>
      </c>
      <c r="B11" s="11" t="s">
        <v>93</v>
      </c>
      <c r="C11" s="12" t="s">
        <v>94</v>
      </c>
      <c r="D11" s="12" t="s">
        <v>95</v>
      </c>
      <c r="E11" s="18" t="str">
        <f>+IFERROR(VLOOKUP(C11,[7]!Tabla3[#Data],2,0),"")</f>
        <v/>
      </c>
      <c r="F11" s="11" t="s">
        <v>10</v>
      </c>
      <c r="G11" s="81" t="s">
        <v>98</v>
      </c>
      <c r="H11" s="11" t="s">
        <v>339</v>
      </c>
      <c r="I11" s="11" t="s">
        <v>340</v>
      </c>
      <c r="J11" s="13" t="s">
        <v>341</v>
      </c>
      <c r="K11" s="14"/>
      <c r="L11" s="80">
        <v>0.4</v>
      </c>
      <c r="M11" s="80">
        <v>0.6</v>
      </c>
      <c r="N11" s="80" t="s">
        <v>7</v>
      </c>
      <c r="O11" s="80" t="s">
        <v>14</v>
      </c>
      <c r="P11" s="78" t="s">
        <v>14</v>
      </c>
      <c r="Q11" s="80">
        <v>0.18</v>
      </c>
      <c r="R11" s="80">
        <v>0.6</v>
      </c>
      <c r="S11" s="80" t="s">
        <v>7</v>
      </c>
      <c r="T11" s="80" t="s">
        <v>109</v>
      </c>
      <c r="U11" s="78" t="s">
        <v>25</v>
      </c>
      <c r="V11" s="78" t="s">
        <v>342</v>
      </c>
      <c r="W11" s="78" t="s">
        <v>101</v>
      </c>
      <c r="X11" s="34" t="s">
        <v>29</v>
      </c>
      <c r="Y11" s="78" t="s">
        <v>334</v>
      </c>
      <c r="Z11" s="69" t="s">
        <v>344</v>
      </c>
    </row>
    <row r="12" spans="1:26" ht="107.25" customHeight="1" x14ac:dyDescent="0.35">
      <c r="A12" s="45" t="s">
        <v>57</v>
      </c>
      <c r="B12" s="11" t="s">
        <v>110</v>
      </c>
      <c r="C12" s="12" t="s">
        <v>94</v>
      </c>
      <c r="D12" s="12" t="s">
        <v>95</v>
      </c>
      <c r="E12" s="18" t="str">
        <f>+IFERROR(VLOOKUP(C12,[8]!Tabla3[#Data],2,0),"")</f>
        <v/>
      </c>
      <c r="F12" s="11" t="s">
        <v>10</v>
      </c>
      <c r="G12" s="81" t="s">
        <v>98</v>
      </c>
      <c r="H12" s="11" t="s">
        <v>355</v>
      </c>
      <c r="I12" s="11" t="s">
        <v>356</v>
      </c>
      <c r="J12" s="13" t="s">
        <v>361</v>
      </c>
      <c r="K12" s="20" t="s">
        <v>67</v>
      </c>
      <c r="L12" s="15">
        <v>0.4</v>
      </c>
      <c r="M12" s="15">
        <v>0.6</v>
      </c>
      <c r="N12" s="15" t="s">
        <v>7</v>
      </c>
      <c r="O12" s="15" t="s">
        <v>14</v>
      </c>
      <c r="P12" s="16" t="s">
        <v>14</v>
      </c>
      <c r="Q12" s="15">
        <v>0.24</v>
      </c>
      <c r="R12" s="15">
        <v>0.6</v>
      </c>
      <c r="S12" s="15" t="s">
        <v>7</v>
      </c>
      <c r="T12" s="15" t="s">
        <v>14</v>
      </c>
      <c r="U12" s="16" t="s">
        <v>14</v>
      </c>
      <c r="V12" s="16" t="s">
        <v>336</v>
      </c>
      <c r="W12" s="16" t="s">
        <v>101</v>
      </c>
      <c r="X12" s="34" t="s">
        <v>29</v>
      </c>
      <c r="Y12" s="78" t="s">
        <v>368</v>
      </c>
      <c r="Z12" s="69" t="s">
        <v>364</v>
      </c>
    </row>
    <row r="13" spans="1:26" ht="159.5" x14ac:dyDescent="0.35">
      <c r="A13" s="45" t="s">
        <v>58</v>
      </c>
      <c r="B13" s="11" t="s">
        <v>110</v>
      </c>
      <c r="C13" s="12" t="s">
        <v>94</v>
      </c>
      <c r="D13" s="12" t="s">
        <v>95</v>
      </c>
      <c r="E13" s="18" t="str">
        <f>+IFERROR(VLOOKUP(C13,[8]!Tabla3[#Data],2,0),"")</f>
        <v/>
      </c>
      <c r="F13" s="11" t="s">
        <v>10</v>
      </c>
      <c r="G13" s="81" t="s">
        <v>111</v>
      </c>
      <c r="H13" s="11" t="s">
        <v>357</v>
      </c>
      <c r="I13" s="11" t="s">
        <v>358</v>
      </c>
      <c r="J13" s="13" t="s">
        <v>362</v>
      </c>
      <c r="K13" s="21" t="s">
        <v>112</v>
      </c>
      <c r="L13" s="15">
        <v>0.4</v>
      </c>
      <c r="M13" s="15">
        <v>0.8</v>
      </c>
      <c r="N13" s="15" t="s">
        <v>7</v>
      </c>
      <c r="O13" s="15" t="s">
        <v>113</v>
      </c>
      <c r="P13" s="16" t="s">
        <v>13</v>
      </c>
      <c r="Q13" s="15">
        <v>0.16</v>
      </c>
      <c r="R13" s="15">
        <v>0.8</v>
      </c>
      <c r="S13" s="15" t="s">
        <v>7</v>
      </c>
      <c r="T13" s="15" t="s">
        <v>109</v>
      </c>
      <c r="U13" s="16" t="s">
        <v>25</v>
      </c>
      <c r="V13" s="16" t="s">
        <v>342</v>
      </c>
      <c r="W13" s="16" t="s">
        <v>101</v>
      </c>
      <c r="X13" s="34" t="s">
        <v>114</v>
      </c>
      <c r="Y13" s="78" t="s">
        <v>365</v>
      </c>
      <c r="Z13" s="69" t="s">
        <v>369</v>
      </c>
    </row>
    <row r="14" spans="1:26" ht="188.5" x14ac:dyDescent="0.35">
      <c r="A14" s="45" t="s">
        <v>60</v>
      </c>
      <c r="B14" s="11" t="s">
        <v>110</v>
      </c>
      <c r="C14" s="12" t="s">
        <v>103</v>
      </c>
      <c r="D14" s="12" t="s">
        <v>4</v>
      </c>
      <c r="E14" s="18" t="str">
        <f>+IFERROR(VLOOKUP(C14,[8]!Tabla3[#Data],2,0),"")</f>
        <v/>
      </c>
      <c r="F14" s="11" t="s">
        <v>10</v>
      </c>
      <c r="G14" s="81" t="s">
        <v>98</v>
      </c>
      <c r="H14" s="11" t="s">
        <v>359</v>
      </c>
      <c r="I14" s="11" t="s">
        <v>360</v>
      </c>
      <c r="J14" s="13" t="s">
        <v>363</v>
      </c>
      <c r="K14" s="22" t="s">
        <v>66</v>
      </c>
      <c r="L14" s="80">
        <v>0.4</v>
      </c>
      <c r="M14" s="80">
        <v>0.4</v>
      </c>
      <c r="N14" s="80" t="s">
        <v>7</v>
      </c>
      <c r="O14" s="80" t="s">
        <v>102</v>
      </c>
      <c r="P14" s="78" t="s">
        <v>14</v>
      </c>
      <c r="Q14" s="80">
        <v>0.18</v>
      </c>
      <c r="R14" s="80">
        <v>0.4</v>
      </c>
      <c r="S14" s="80" t="s">
        <v>7</v>
      </c>
      <c r="T14" s="80" t="s">
        <v>109</v>
      </c>
      <c r="U14" s="78" t="s">
        <v>25</v>
      </c>
      <c r="V14" s="78" t="s">
        <v>336</v>
      </c>
      <c r="W14" s="78" t="s">
        <v>101</v>
      </c>
      <c r="X14" s="34" t="s">
        <v>114</v>
      </c>
      <c r="Y14" s="78" t="s">
        <v>366</v>
      </c>
      <c r="Z14" s="69" t="s">
        <v>370</v>
      </c>
    </row>
    <row r="15" spans="1:26" ht="96.75" customHeight="1" x14ac:dyDescent="0.35">
      <c r="A15" s="45" t="s">
        <v>60</v>
      </c>
      <c r="B15" s="11" t="s">
        <v>110</v>
      </c>
      <c r="C15" s="12" t="s">
        <v>103</v>
      </c>
      <c r="D15" s="12" t="s">
        <v>4</v>
      </c>
      <c r="E15" s="18" t="str">
        <f>+IFERROR(VLOOKUP(C15,[8]!Tabla3[#Data],2,0),"")</f>
        <v/>
      </c>
      <c r="F15" s="11" t="s">
        <v>10</v>
      </c>
      <c r="G15" s="81" t="s">
        <v>98</v>
      </c>
      <c r="H15" s="11" t="s">
        <v>359</v>
      </c>
      <c r="I15" s="11" t="s">
        <v>360</v>
      </c>
      <c r="J15" s="13" t="s">
        <v>363</v>
      </c>
      <c r="K15" s="22" t="s">
        <v>66</v>
      </c>
      <c r="L15" s="80">
        <v>0.4</v>
      </c>
      <c r="M15" s="80">
        <v>0.4</v>
      </c>
      <c r="N15" s="80" t="s">
        <v>7</v>
      </c>
      <c r="O15" s="80" t="s">
        <v>102</v>
      </c>
      <c r="P15" s="78" t="s">
        <v>14</v>
      </c>
      <c r="Q15" s="80">
        <v>0.18</v>
      </c>
      <c r="R15" s="80">
        <v>0.4</v>
      </c>
      <c r="S15" s="80" t="s">
        <v>7</v>
      </c>
      <c r="T15" s="80" t="s">
        <v>109</v>
      </c>
      <c r="U15" s="78" t="s">
        <v>25</v>
      </c>
      <c r="V15" s="78" t="s">
        <v>336</v>
      </c>
      <c r="W15" s="78" t="s">
        <v>101</v>
      </c>
      <c r="X15" s="34" t="s">
        <v>114</v>
      </c>
      <c r="Y15" s="78" t="s">
        <v>367</v>
      </c>
      <c r="Z15" s="69" t="s">
        <v>371</v>
      </c>
    </row>
    <row r="16" spans="1:26" ht="116" x14ac:dyDescent="0.35">
      <c r="A16" s="45" t="s">
        <v>27</v>
      </c>
      <c r="B16" s="11" t="s">
        <v>115</v>
      </c>
      <c r="C16" s="12" t="s">
        <v>94</v>
      </c>
      <c r="D16" s="12" t="s">
        <v>95</v>
      </c>
      <c r="E16" s="18" t="str">
        <f>+IFERROR(VLOOKUP(C16,[9]!Tabla3[#Data],2,0),"")</f>
        <v/>
      </c>
      <c r="F16" s="11" t="s">
        <v>10</v>
      </c>
      <c r="G16" s="81" t="s">
        <v>98</v>
      </c>
      <c r="H16" s="11" t="s">
        <v>372</v>
      </c>
      <c r="I16" s="11" t="s">
        <v>373</v>
      </c>
      <c r="J16" s="13" t="s">
        <v>374</v>
      </c>
      <c r="K16" s="29"/>
      <c r="L16" s="80">
        <v>0.6</v>
      </c>
      <c r="M16" s="80">
        <v>0.4</v>
      </c>
      <c r="N16" s="80" t="s">
        <v>99</v>
      </c>
      <c r="O16" s="80" t="s">
        <v>102</v>
      </c>
      <c r="P16" s="78" t="s">
        <v>14</v>
      </c>
      <c r="Q16" s="80">
        <v>0.08</v>
      </c>
      <c r="R16" s="80">
        <v>0.4</v>
      </c>
      <c r="S16" s="80" t="s">
        <v>100</v>
      </c>
      <c r="T16" s="80" t="s">
        <v>102</v>
      </c>
      <c r="U16" s="78" t="s">
        <v>25</v>
      </c>
      <c r="V16" s="36" t="s">
        <v>101</v>
      </c>
      <c r="W16" s="36" t="s">
        <v>101</v>
      </c>
      <c r="X16" s="26" t="s">
        <v>114</v>
      </c>
      <c r="Y16" s="26" t="s">
        <v>375</v>
      </c>
      <c r="Z16" s="69" t="s">
        <v>383</v>
      </c>
    </row>
    <row r="17" spans="1:26" ht="109.5" customHeight="1" x14ac:dyDescent="0.35">
      <c r="A17" s="45" t="s">
        <v>27</v>
      </c>
      <c r="B17" s="11" t="s">
        <v>115</v>
      </c>
      <c r="C17" s="12" t="s">
        <v>94</v>
      </c>
      <c r="D17" s="12" t="s">
        <v>95</v>
      </c>
      <c r="E17" s="18" t="str">
        <f>+IFERROR(VLOOKUP(C17,[9]!Tabla3[#Data],2,0),"")</f>
        <v/>
      </c>
      <c r="F17" s="11" t="s">
        <v>10</v>
      </c>
      <c r="G17" s="81" t="s">
        <v>98</v>
      </c>
      <c r="H17" s="11" t="s">
        <v>372</v>
      </c>
      <c r="I17" s="11" t="s">
        <v>373</v>
      </c>
      <c r="J17" s="13" t="s">
        <v>374</v>
      </c>
      <c r="K17" s="29"/>
      <c r="L17" s="80">
        <v>0.6</v>
      </c>
      <c r="M17" s="80">
        <v>0.4</v>
      </c>
      <c r="N17" s="80" t="s">
        <v>99</v>
      </c>
      <c r="O17" s="80" t="s">
        <v>102</v>
      </c>
      <c r="P17" s="78" t="s">
        <v>14</v>
      </c>
      <c r="Q17" s="80">
        <v>0.08</v>
      </c>
      <c r="R17" s="80">
        <v>0.4</v>
      </c>
      <c r="S17" s="80" t="s">
        <v>100</v>
      </c>
      <c r="T17" s="80" t="s">
        <v>102</v>
      </c>
      <c r="U17" s="78" t="s">
        <v>25</v>
      </c>
      <c r="V17" s="36" t="s">
        <v>101</v>
      </c>
      <c r="W17" s="36" t="s">
        <v>101</v>
      </c>
      <c r="X17" s="26" t="s">
        <v>114</v>
      </c>
      <c r="Y17" s="26" t="s">
        <v>376</v>
      </c>
      <c r="Z17" s="69" t="s">
        <v>384</v>
      </c>
    </row>
    <row r="18" spans="1:26" ht="109.5" customHeight="1" x14ac:dyDescent="0.35">
      <c r="A18" s="45" t="s">
        <v>30</v>
      </c>
      <c r="B18" s="11" t="s">
        <v>115</v>
      </c>
      <c r="C18" s="12" t="s">
        <v>94</v>
      </c>
      <c r="D18" s="12" t="s">
        <v>95</v>
      </c>
      <c r="E18" s="18" t="str">
        <f>+IFERROR(VLOOKUP(C18,[9]!Tabla3[#Data],2,0),"")</f>
        <v/>
      </c>
      <c r="F18" s="11" t="s">
        <v>10</v>
      </c>
      <c r="G18" s="81" t="s">
        <v>98</v>
      </c>
      <c r="H18" s="11" t="s">
        <v>377</v>
      </c>
      <c r="I18" s="11" t="s">
        <v>378</v>
      </c>
      <c r="J18" s="13" t="s">
        <v>379</v>
      </c>
      <c r="K18" s="37"/>
      <c r="L18" s="15">
        <v>0.6</v>
      </c>
      <c r="M18" s="15">
        <v>0.6</v>
      </c>
      <c r="N18" s="15" t="s">
        <v>99</v>
      </c>
      <c r="O18" s="15" t="s">
        <v>14</v>
      </c>
      <c r="P18" s="16" t="s">
        <v>14</v>
      </c>
      <c r="Q18" s="15">
        <v>0.12</v>
      </c>
      <c r="R18" s="15">
        <v>0.6</v>
      </c>
      <c r="S18" s="15" t="s">
        <v>99</v>
      </c>
      <c r="T18" s="15" t="s">
        <v>109</v>
      </c>
      <c r="U18" s="16" t="s">
        <v>14</v>
      </c>
      <c r="V18" s="34" t="s">
        <v>101</v>
      </c>
      <c r="W18" s="34" t="s">
        <v>101</v>
      </c>
      <c r="X18" s="34" t="s">
        <v>29</v>
      </c>
      <c r="Y18" s="34" t="s">
        <v>385</v>
      </c>
      <c r="Z18" s="69" t="s">
        <v>386</v>
      </c>
    </row>
    <row r="19" spans="1:26" ht="169.5" customHeight="1" x14ac:dyDescent="0.35">
      <c r="A19" s="45" t="s">
        <v>24</v>
      </c>
      <c r="B19" s="11" t="s">
        <v>116</v>
      </c>
      <c r="C19" s="12" t="s">
        <v>117</v>
      </c>
      <c r="D19" s="12" t="s">
        <v>118</v>
      </c>
      <c r="E19" s="18" t="str">
        <f>+IFERROR(VLOOKUP(C19,[10]!Tabla3[#Data],2,0),"")</f>
        <v/>
      </c>
      <c r="F19" s="11" t="s">
        <v>10</v>
      </c>
      <c r="G19" s="81" t="s">
        <v>98</v>
      </c>
      <c r="H19" s="11" t="s">
        <v>119</v>
      </c>
      <c r="I19" s="11" t="s">
        <v>120</v>
      </c>
      <c r="J19" s="13" t="s">
        <v>121</v>
      </c>
      <c r="K19" s="29"/>
      <c r="L19" s="15">
        <v>0.2</v>
      </c>
      <c r="M19" s="15">
        <v>0.2</v>
      </c>
      <c r="N19" s="15" t="s">
        <v>100</v>
      </c>
      <c r="O19" s="15" t="s">
        <v>109</v>
      </c>
      <c r="P19" s="16" t="s">
        <v>25</v>
      </c>
      <c r="Q19" s="15">
        <v>0.24</v>
      </c>
      <c r="R19" s="15">
        <v>0.2</v>
      </c>
      <c r="S19" s="15" t="s">
        <v>7</v>
      </c>
      <c r="T19" s="15" t="s">
        <v>109</v>
      </c>
      <c r="U19" s="16" t="s">
        <v>25</v>
      </c>
      <c r="V19" s="36" t="s">
        <v>101</v>
      </c>
      <c r="W19" s="36" t="s">
        <v>101</v>
      </c>
      <c r="X19" s="36" t="s">
        <v>114</v>
      </c>
      <c r="Y19" s="36" t="s">
        <v>392</v>
      </c>
      <c r="Z19" s="69" t="s">
        <v>396</v>
      </c>
    </row>
    <row r="20" spans="1:26" ht="58" x14ac:dyDescent="0.35">
      <c r="A20" s="45" t="s">
        <v>24</v>
      </c>
      <c r="B20" s="11" t="s">
        <v>116</v>
      </c>
      <c r="C20" s="12" t="s">
        <v>117</v>
      </c>
      <c r="D20" s="12" t="s">
        <v>118</v>
      </c>
      <c r="E20" s="18" t="str">
        <f>+IFERROR(VLOOKUP(C20,[10]!Tabla3[#Data],2,0),"")</f>
        <v/>
      </c>
      <c r="F20" s="11" t="s">
        <v>10</v>
      </c>
      <c r="G20" s="81" t="s">
        <v>98</v>
      </c>
      <c r="H20" s="11" t="s">
        <v>119</v>
      </c>
      <c r="I20" s="11" t="s">
        <v>120</v>
      </c>
      <c r="J20" s="13" t="s">
        <v>121</v>
      </c>
      <c r="K20" s="29"/>
      <c r="L20" s="15">
        <v>0.2</v>
      </c>
      <c r="M20" s="15">
        <v>0.2</v>
      </c>
      <c r="N20" s="15" t="s">
        <v>100</v>
      </c>
      <c r="O20" s="15" t="s">
        <v>109</v>
      </c>
      <c r="P20" s="16" t="s">
        <v>25</v>
      </c>
      <c r="Q20" s="15">
        <v>0.24</v>
      </c>
      <c r="R20" s="15">
        <v>0.2</v>
      </c>
      <c r="S20" s="15" t="s">
        <v>7</v>
      </c>
      <c r="T20" s="15" t="s">
        <v>109</v>
      </c>
      <c r="U20" s="16" t="s">
        <v>25</v>
      </c>
      <c r="V20" s="36" t="s">
        <v>101</v>
      </c>
      <c r="W20" s="36" t="s">
        <v>101</v>
      </c>
      <c r="X20" s="36" t="s">
        <v>114</v>
      </c>
      <c r="Y20" s="36" t="s">
        <v>395</v>
      </c>
      <c r="Z20" s="69" t="s">
        <v>397</v>
      </c>
    </row>
    <row r="21" spans="1:26" ht="130.5" x14ac:dyDescent="0.35">
      <c r="A21" s="45" t="s">
        <v>26</v>
      </c>
      <c r="B21" s="11" t="s">
        <v>116</v>
      </c>
      <c r="C21" s="12" t="s">
        <v>94</v>
      </c>
      <c r="D21" s="12" t="s">
        <v>95</v>
      </c>
      <c r="E21" s="18" t="str">
        <f>+IFERROR(VLOOKUP(C21,[10]!Tabla3[#Data],2,0),"")</f>
        <v/>
      </c>
      <c r="F21" s="11" t="s">
        <v>10</v>
      </c>
      <c r="G21" s="81" t="s">
        <v>98</v>
      </c>
      <c r="H21" s="11" t="s">
        <v>389</v>
      </c>
      <c r="I21" s="11" t="s">
        <v>390</v>
      </c>
      <c r="J21" s="13" t="s">
        <v>391</v>
      </c>
      <c r="K21" s="37"/>
      <c r="L21" s="15">
        <v>0.2</v>
      </c>
      <c r="M21" s="15">
        <v>0.4</v>
      </c>
      <c r="N21" s="15" t="s">
        <v>100</v>
      </c>
      <c r="O21" s="15" t="s">
        <v>102</v>
      </c>
      <c r="P21" s="16" t="s">
        <v>25</v>
      </c>
      <c r="Q21" s="15">
        <v>0.24</v>
      </c>
      <c r="R21" s="15">
        <v>0.4</v>
      </c>
      <c r="S21" s="15" t="s">
        <v>100</v>
      </c>
      <c r="T21" s="15" t="s">
        <v>102</v>
      </c>
      <c r="U21" s="16" t="s">
        <v>25</v>
      </c>
      <c r="V21" s="34" t="s">
        <v>101</v>
      </c>
      <c r="W21" s="34" t="s">
        <v>101</v>
      </c>
      <c r="X21" s="36" t="s">
        <v>114</v>
      </c>
      <c r="Y21" s="34" t="s">
        <v>393</v>
      </c>
      <c r="Z21" s="69" t="s">
        <v>122</v>
      </c>
    </row>
    <row r="22" spans="1:26" ht="159" customHeight="1" x14ac:dyDescent="0.35">
      <c r="A22" s="45" t="s">
        <v>34</v>
      </c>
      <c r="B22" s="11" t="s">
        <v>123</v>
      </c>
      <c r="C22" s="12" t="s">
        <v>94</v>
      </c>
      <c r="D22" s="12" t="s">
        <v>124</v>
      </c>
      <c r="E22" s="18" t="str">
        <f>+IFERROR(VLOOKUP(C22,[11]!Tabla3[#Data],2,0),"")</f>
        <v/>
      </c>
      <c r="F22" s="11" t="s">
        <v>10</v>
      </c>
      <c r="G22" s="82" t="s">
        <v>98</v>
      </c>
      <c r="H22" s="83" t="s">
        <v>398</v>
      </c>
      <c r="I22" s="83" t="s">
        <v>399</v>
      </c>
      <c r="J22" s="13" t="s">
        <v>400</v>
      </c>
      <c r="K22" s="29"/>
      <c r="L22" s="15">
        <v>0.4</v>
      </c>
      <c r="M22" s="15">
        <v>0.6</v>
      </c>
      <c r="N22" s="15" t="s">
        <v>7</v>
      </c>
      <c r="O22" s="15" t="s">
        <v>14</v>
      </c>
      <c r="P22" s="16" t="s">
        <v>14</v>
      </c>
      <c r="Q22" s="15">
        <v>0.16</v>
      </c>
      <c r="R22" s="15">
        <v>0.6</v>
      </c>
      <c r="S22" s="15" t="s">
        <v>100</v>
      </c>
      <c r="T22" s="15" t="s">
        <v>14</v>
      </c>
      <c r="U22" s="16" t="s">
        <v>14</v>
      </c>
      <c r="V22" s="34" t="s">
        <v>101</v>
      </c>
      <c r="W22" s="34" t="s">
        <v>101</v>
      </c>
      <c r="X22" s="34" t="s">
        <v>29</v>
      </c>
      <c r="Y22" s="34" t="s">
        <v>394</v>
      </c>
      <c r="Z22" s="69" t="s">
        <v>407</v>
      </c>
    </row>
    <row r="23" spans="1:26" ht="261" x14ac:dyDescent="0.35">
      <c r="A23" s="45" t="s">
        <v>35</v>
      </c>
      <c r="B23" s="11" t="s">
        <v>123</v>
      </c>
      <c r="C23" s="12" t="s">
        <v>94</v>
      </c>
      <c r="D23" s="12" t="s">
        <v>95</v>
      </c>
      <c r="E23" s="18" t="str">
        <f>+IFERROR(VLOOKUP(C23,[11]!Tabla3[#Data],2,0),"")</f>
        <v/>
      </c>
      <c r="F23" s="11" t="s">
        <v>10</v>
      </c>
      <c r="G23" s="82" t="s">
        <v>111</v>
      </c>
      <c r="H23" s="83" t="s">
        <v>125</v>
      </c>
      <c r="I23" s="83" t="s">
        <v>126</v>
      </c>
      <c r="J23" s="13" t="s">
        <v>127</v>
      </c>
      <c r="K23" s="29"/>
      <c r="L23" s="15">
        <v>0.4</v>
      </c>
      <c r="M23" s="15">
        <v>0.4</v>
      </c>
      <c r="N23" s="15" t="s">
        <v>7</v>
      </c>
      <c r="O23" s="15" t="s">
        <v>102</v>
      </c>
      <c r="P23" s="16" t="s">
        <v>14</v>
      </c>
      <c r="Q23" s="15">
        <v>0.16</v>
      </c>
      <c r="R23" s="15">
        <v>0.4</v>
      </c>
      <c r="S23" s="15" t="s">
        <v>7</v>
      </c>
      <c r="T23" s="15" t="s">
        <v>109</v>
      </c>
      <c r="U23" s="16" t="s">
        <v>25</v>
      </c>
      <c r="V23" s="34" t="s">
        <v>101</v>
      </c>
      <c r="W23" s="34" t="s">
        <v>101</v>
      </c>
      <c r="X23" s="36" t="s">
        <v>114</v>
      </c>
      <c r="Y23" s="34" t="s">
        <v>404</v>
      </c>
      <c r="Z23" s="69" t="s">
        <v>416</v>
      </c>
    </row>
    <row r="24" spans="1:26" ht="70" x14ac:dyDescent="0.35">
      <c r="A24" s="45" t="s">
        <v>12</v>
      </c>
      <c r="B24" s="11" t="s">
        <v>128</v>
      </c>
      <c r="C24" s="12" t="s">
        <v>94</v>
      </c>
      <c r="D24" s="12" t="s">
        <v>124</v>
      </c>
      <c r="E24" s="18" t="str">
        <f>+IFERROR(VLOOKUP(C24,[12]!Tabla3[#Data],2,0),"")</f>
        <v/>
      </c>
      <c r="F24" s="11" t="s">
        <v>10</v>
      </c>
      <c r="G24" s="81" t="s">
        <v>98</v>
      </c>
      <c r="H24" s="11" t="s">
        <v>129</v>
      </c>
      <c r="I24" s="11" t="s">
        <v>130</v>
      </c>
      <c r="J24" s="13" t="s">
        <v>131</v>
      </c>
      <c r="K24" s="29"/>
      <c r="L24" s="15">
        <v>0.8</v>
      </c>
      <c r="M24" s="15">
        <v>0.6</v>
      </c>
      <c r="N24" s="15" t="s">
        <v>19</v>
      </c>
      <c r="O24" s="15" t="s">
        <v>14</v>
      </c>
      <c r="P24" s="16" t="s">
        <v>13</v>
      </c>
      <c r="Q24" s="15">
        <v>0.08</v>
      </c>
      <c r="R24" s="15">
        <v>0.45</v>
      </c>
      <c r="S24" s="15" t="s">
        <v>100</v>
      </c>
      <c r="T24" s="15" t="s">
        <v>14</v>
      </c>
      <c r="U24" s="16" t="s">
        <v>14</v>
      </c>
      <c r="V24" s="34" t="s">
        <v>101</v>
      </c>
      <c r="W24" s="34" t="s">
        <v>101</v>
      </c>
      <c r="X24" s="34" t="s">
        <v>29</v>
      </c>
      <c r="Y24" s="34" t="s">
        <v>419</v>
      </c>
      <c r="Z24" s="69" t="s">
        <v>138</v>
      </c>
    </row>
    <row r="25" spans="1:26" ht="70" x14ac:dyDescent="0.35">
      <c r="A25" s="45" t="s">
        <v>12</v>
      </c>
      <c r="B25" s="11" t="s">
        <v>128</v>
      </c>
      <c r="C25" s="12" t="s">
        <v>94</v>
      </c>
      <c r="D25" s="12" t="s">
        <v>124</v>
      </c>
      <c r="E25" s="18" t="str">
        <f>+IFERROR(VLOOKUP(C25,[12]!Tabla3[#Data],2,0),"")</f>
        <v/>
      </c>
      <c r="F25" s="11" t="s">
        <v>10</v>
      </c>
      <c r="G25" s="81" t="s">
        <v>98</v>
      </c>
      <c r="H25" s="11" t="s">
        <v>129</v>
      </c>
      <c r="I25" s="11" t="s">
        <v>130</v>
      </c>
      <c r="J25" s="13" t="s">
        <v>131</v>
      </c>
      <c r="K25" s="29"/>
      <c r="L25" s="15">
        <v>0.8</v>
      </c>
      <c r="M25" s="15">
        <v>0.6</v>
      </c>
      <c r="N25" s="15" t="s">
        <v>19</v>
      </c>
      <c r="O25" s="15" t="s">
        <v>14</v>
      </c>
      <c r="P25" s="16" t="s">
        <v>13</v>
      </c>
      <c r="Q25" s="15">
        <v>0.08</v>
      </c>
      <c r="R25" s="15">
        <v>0.45</v>
      </c>
      <c r="S25" s="15" t="s">
        <v>100</v>
      </c>
      <c r="T25" s="15" t="s">
        <v>14</v>
      </c>
      <c r="U25" s="16" t="s">
        <v>14</v>
      </c>
      <c r="V25" s="34" t="s">
        <v>101</v>
      </c>
      <c r="W25" s="34" t="s">
        <v>101</v>
      </c>
      <c r="X25" s="34" t="s">
        <v>29</v>
      </c>
      <c r="Y25" s="34" t="s">
        <v>420</v>
      </c>
      <c r="Z25" s="69" t="s">
        <v>421</v>
      </c>
    </row>
    <row r="26" spans="1:26" ht="58" x14ac:dyDescent="0.35">
      <c r="A26" s="45" t="s">
        <v>41</v>
      </c>
      <c r="B26" s="11" t="s">
        <v>143</v>
      </c>
      <c r="C26" s="12" t="s">
        <v>94</v>
      </c>
      <c r="D26" s="12" t="s">
        <v>95</v>
      </c>
      <c r="E26" s="18" t="str">
        <f>+IFERROR(VLOOKUP(C26,[13]!Tabla3[#Data],2,0),"")</f>
        <v/>
      </c>
      <c r="F26" s="11" t="s">
        <v>10</v>
      </c>
      <c r="G26" s="11" t="s">
        <v>98</v>
      </c>
      <c r="H26" s="11" t="s">
        <v>144</v>
      </c>
      <c r="I26" s="11" t="s">
        <v>145</v>
      </c>
      <c r="J26" s="13" t="s">
        <v>147</v>
      </c>
      <c r="K26" s="29"/>
      <c r="L26" s="33">
        <v>0.6</v>
      </c>
      <c r="M26" s="33">
        <v>0.4</v>
      </c>
      <c r="N26" s="33" t="s">
        <v>99</v>
      </c>
      <c r="O26" s="33" t="s">
        <v>102</v>
      </c>
      <c r="P26" s="34" t="s">
        <v>14</v>
      </c>
      <c r="Q26" s="33">
        <v>0.16</v>
      </c>
      <c r="R26" s="33">
        <v>0.4</v>
      </c>
      <c r="S26" s="33" t="s">
        <v>100</v>
      </c>
      <c r="T26" s="33" t="s">
        <v>102</v>
      </c>
      <c r="U26" s="34" t="s">
        <v>25</v>
      </c>
      <c r="V26" s="34" t="s">
        <v>101</v>
      </c>
      <c r="W26" s="34" t="s">
        <v>114</v>
      </c>
      <c r="X26" s="34" t="s">
        <v>114</v>
      </c>
      <c r="Y26" s="34" t="s">
        <v>405</v>
      </c>
      <c r="Z26" s="69" t="s">
        <v>151</v>
      </c>
    </row>
    <row r="27" spans="1:26" ht="116" x14ac:dyDescent="0.35">
      <c r="A27" s="45" t="s">
        <v>42</v>
      </c>
      <c r="B27" s="11" t="s">
        <v>143</v>
      </c>
      <c r="C27" s="12" t="s">
        <v>94</v>
      </c>
      <c r="D27" s="12" t="s">
        <v>95</v>
      </c>
      <c r="E27" s="18" t="str">
        <f>+IFERROR(VLOOKUP(C27,[13]!Tabla3[#Data],2,0),"")</f>
        <v/>
      </c>
      <c r="F27" s="11" t="s">
        <v>10</v>
      </c>
      <c r="G27" s="81" t="s">
        <v>96</v>
      </c>
      <c r="H27" s="11" t="s">
        <v>424</v>
      </c>
      <c r="I27" s="11" t="s">
        <v>146</v>
      </c>
      <c r="J27" s="13" t="s">
        <v>425</v>
      </c>
      <c r="K27" s="29"/>
      <c r="L27" s="80">
        <v>0.4</v>
      </c>
      <c r="M27" s="80">
        <v>0.8</v>
      </c>
      <c r="N27" s="80" t="s">
        <v>7</v>
      </c>
      <c r="O27" s="80" t="s">
        <v>113</v>
      </c>
      <c r="P27" s="78" t="s">
        <v>13</v>
      </c>
      <c r="Q27" s="80">
        <v>0.18</v>
      </c>
      <c r="R27" s="80">
        <v>0.8</v>
      </c>
      <c r="S27" s="80" t="s">
        <v>7</v>
      </c>
      <c r="T27" s="80" t="s">
        <v>109</v>
      </c>
      <c r="U27" s="78" t="s">
        <v>25</v>
      </c>
      <c r="V27" s="36" t="s">
        <v>101</v>
      </c>
      <c r="W27" s="36" t="s">
        <v>101</v>
      </c>
      <c r="X27" s="34" t="s">
        <v>114</v>
      </c>
      <c r="Y27" s="34" t="s">
        <v>406</v>
      </c>
      <c r="Z27" s="69" t="s">
        <v>428</v>
      </c>
    </row>
    <row r="28" spans="1:26" ht="117" customHeight="1" x14ac:dyDescent="0.35">
      <c r="A28" s="45" t="s">
        <v>42</v>
      </c>
      <c r="B28" s="11" t="s">
        <v>143</v>
      </c>
      <c r="C28" s="12" t="s">
        <v>94</v>
      </c>
      <c r="D28" s="12" t="s">
        <v>95</v>
      </c>
      <c r="E28" s="18" t="str">
        <f>+IFERROR(VLOOKUP(C28,[13]!Tabla3[#Data],2,0),"")</f>
        <v/>
      </c>
      <c r="F28" s="11" t="s">
        <v>10</v>
      </c>
      <c r="G28" s="81" t="s">
        <v>96</v>
      </c>
      <c r="H28" s="11" t="s">
        <v>424</v>
      </c>
      <c r="I28" s="11" t="s">
        <v>146</v>
      </c>
      <c r="J28" s="13" t="s">
        <v>425</v>
      </c>
      <c r="K28" s="37"/>
      <c r="L28" s="80">
        <v>0.4</v>
      </c>
      <c r="M28" s="80">
        <v>0.8</v>
      </c>
      <c r="N28" s="80" t="s">
        <v>7</v>
      </c>
      <c r="O28" s="80" t="s">
        <v>113</v>
      </c>
      <c r="P28" s="78" t="s">
        <v>13</v>
      </c>
      <c r="Q28" s="80">
        <v>0.18</v>
      </c>
      <c r="R28" s="80">
        <v>0.8</v>
      </c>
      <c r="S28" s="80" t="s">
        <v>7</v>
      </c>
      <c r="T28" s="80" t="s">
        <v>109</v>
      </c>
      <c r="U28" s="78" t="s">
        <v>25</v>
      </c>
      <c r="V28" s="36" t="s">
        <v>101</v>
      </c>
      <c r="W28" s="36" t="s">
        <v>101</v>
      </c>
      <c r="X28" s="34" t="s">
        <v>114</v>
      </c>
      <c r="Y28" s="34" t="s">
        <v>426</v>
      </c>
      <c r="Z28" s="69" t="s">
        <v>429</v>
      </c>
    </row>
    <row r="29" spans="1:26" ht="117" customHeight="1" x14ac:dyDescent="0.35">
      <c r="A29" s="45" t="s">
        <v>42</v>
      </c>
      <c r="B29" s="11" t="s">
        <v>143</v>
      </c>
      <c r="C29" s="12" t="s">
        <v>94</v>
      </c>
      <c r="D29" s="12" t="s">
        <v>95</v>
      </c>
      <c r="E29" s="18" t="str">
        <f>+IFERROR(VLOOKUP(C29,[13]!Tabla3[#Data],2,0),"")</f>
        <v/>
      </c>
      <c r="F29" s="11" t="s">
        <v>10</v>
      </c>
      <c r="G29" s="81" t="s">
        <v>96</v>
      </c>
      <c r="H29" s="11" t="s">
        <v>424</v>
      </c>
      <c r="I29" s="11" t="s">
        <v>146</v>
      </c>
      <c r="J29" s="13" t="s">
        <v>425</v>
      </c>
      <c r="K29" s="37"/>
      <c r="L29" s="80">
        <v>0.4</v>
      </c>
      <c r="M29" s="80">
        <v>0.8</v>
      </c>
      <c r="N29" s="80" t="s">
        <v>7</v>
      </c>
      <c r="O29" s="80" t="s">
        <v>113</v>
      </c>
      <c r="P29" s="78" t="s">
        <v>13</v>
      </c>
      <c r="Q29" s="80">
        <v>0.18</v>
      </c>
      <c r="R29" s="80">
        <v>0.8</v>
      </c>
      <c r="S29" s="80" t="s">
        <v>7</v>
      </c>
      <c r="T29" s="80" t="s">
        <v>109</v>
      </c>
      <c r="U29" s="78" t="s">
        <v>25</v>
      </c>
      <c r="V29" s="36" t="s">
        <v>101</v>
      </c>
      <c r="W29" s="36" t="s">
        <v>101</v>
      </c>
      <c r="X29" s="34" t="s">
        <v>114</v>
      </c>
      <c r="Y29" s="34" t="s">
        <v>427</v>
      </c>
      <c r="Z29" s="69" t="s">
        <v>430</v>
      </c>
    </row>
    <row r="30" spans="1:26" ht="120.75" customHeight="1" x14ac:dyDescent="0.35">
      <c r="A30" s="45" t="s">
        <v>47</v>
      </c>
      <c r="B30" s="11" t="s">
        <v>160</v>
      </c>
      <c r="C30" s="12" t="s">
        <v>94</v>
      </c>
      <c r="D30" s="12" t="s">
        <v>124</v>
      </c>
      <c r="E30" s="18" t="str">
        <f>+IFERROR(VLOOKUP(C30,[14]!Tabla3[#Data],2,0),"")</f>
        <v/>
      </c>
      <c r="F30" s="11" t="s">
        <v>10</v>
      </c>
      <c r="G30" s="11" t="s">
        <v>111</v>
      </c>
      <c r="H30" s="11" t="s">
        <v>155</v>
      </c>
      <c r="I30" s="11" t="s">
        <v>156</v>
      </c>
      <c r="J30" s="13" t="s">
        <v>158</v>
      </c>
      <c r="K30" s="29"/>
      <c r="L30" s="33">
        <v>0.6</v>
      </c>
      <c r="M30" s="33">
        <v>0.4</v>
      </c>
      <c r="N30" s="33" t="s">
        <v>99</v>
      </c>
      <c r="O30" s="33" t="s">
        <v>102</v>
      </c>
      <c r="P30" s="34" t="s">
        <v>14</v>
      </c>
      <c r="Q30" s="33">
        <v>0.16</v>
      </c>
      <c r="R30" s="33">
        <v>0.26</v>
      </c>
      <c r="S30" s="33" t="s">
        <v>100</v>
      </c>
      <c r="T30" s="33" t="s">
        <v>102</v>
      </c>
      <c r="U30" s="34" t="s">
        <v>25</v>
      </c>
      <c r="V30" s="34" t="s">
        <v>101</v>
      </c>
      <c r="W30" s="34" t="s">
        <v>101</v>
      </c>
      <c r="X30" s="34" t="s">
        <v>114</v>
      </c>
      <c r="Y30" s="34" t="s">
        <v>408</v>
      </c>
      <c r="Z30" s="69" t="s">
        <v>171</v>
      </c>
    </row>
    <row r="31" spans="1:26" ht="131.25" customHeight="1" x14ac:dyDescent="0.35">
      <c r="A31" s="45" t="s">
        <v>47</v>
      </c>
      <c r="B31" s="11" t="s">
        <v>160</v>
      </c>
      <c r="C31" s="12" t="s">
        <v>94</v>
      </c>
      <c r="D31" s="12" t="s">
        <v>124</v>
      </c>
      <c r="E31" s="18" t="str">
        <f>+IFERROR(VLOOKUP(C31,[14]!Tabla3[#Data],2,0),"")</f>
        <v/>
      </c>
      <c r="F31" s="11" t="s">
        <v>10</v>
      </c>
      <c r="G31" s="11" t="s">
        <v>111</v>
      </c>
      <c r="H31" s="11" t="s">
        <v>155</v>
      </c>
      <c r="I31" s="11" t="s">
        <v>156</v>
      </c>
      <c r="J31" s="13" t="s">
        <v>158</v>
      </c>
      <c r="K31" s="29"/>
      <c r="L31" s="33">
        <v>0.6</v>
      </c>
      <c r="M31" s="33">
        <v>0.4</v>
      </c>
      <c r="N31" s="33" t="s">
        <v>99</v>
      </c>
      <c r="O31" s="33" t="s">
        <v>102</v>
      </c>
      <c r="P31" s="34" t="s">
        <v>14</v>
      </c>
      <c r="Q31" s="33">
        <v>0.16</v>
      </c>
      <c r="R31" s="33">
        <v>0.26</v>
      </c>
      <c r="S31" s="33" t="s">
        <v>100</v>
      </c>
      <c r="T31" s="33" t="s">
        <v>102</v>
      </c>
      <c r="U31" s="34" t="s">
        <v>25</v>
      </c>
      <c r="V31" s="34" t="s">
        <v>101</v>
      </c>
      <c r="W31" s="34" t="s">
        <v>101</v>
      </c>
      <c r="X31" s="34" t="s">
        <v>114</v>
      </c>
      <c r="Y31" s="34" t="s">
        <v>435</v>
      </c>
      <c r="Z31" s="69" t="s">
        <v>172</v>
      </c>
    </row>
    <row r="32" spans="1:26" ht="123" customHeight="1" x14ac:dyDescent="0.35">
      <c r="A32" s="45" t="s">
        <v>47</v>
      </c>
      <c r="B32" s="11" t="s">
        <v>160</v>
      </c>
      <c r="C32" s="12" t="s">
        <v>94</v>
      </c>
      <c r="D32" s="12" t="s">
        <v>124</v>
      </c>
      <c r="E32" s="18" t="str">
        <f>+IFERROR(VLOOKUP(C32,[14]!Tabla3[#Data],2,0),"")</f>
        <v/>
      </c>
      <c r="F32" s="11" t="s">
        <v>10</v>
      </c>
      <c r="G32" s="11" t="s">
        <v>111</v>
      </c>
      <c r="H32" s="11" t="s">
        <v>155</v>
      </c>
      <c r="I32" s="11" t="s">
        <v>156</v>
      </c>
      <c r="J32" s="13" t="s">
        <v>158</v>
      </c>
      <c r="K32" s="37"/>
      <c r="L32" s="33">
        <v>0.6</v>
      </c>
      <c r="M32" s="33">
        <v>0.4</v>
      </c>
      <c r="N32" s="33" t="s">
        <v>99</v>
      </c>
      <c r="O32" s="33" t="s">
        <v>102</v>
      </c>
      <c r="P32" s="34" t="s">
        <v>14</v>
      </c>
      <c r="Q32" s="33">
        <v>0.6</v>
      </c>
      <c r="R32" s="33">
        <v>0.26</v>
      </c>
      <c r="S32" s="33" t="s">
        <v>100</v>
      </c>
      <c r="T32" s="33" t="s">
        <v>102</v>
      </c>
      <c r="U32" s="34" t="s">
        <v>25</v>
      </c>
      <c r="V32" s="34" t="s">
        <v>101</v>
      </c>
      <c r="W32" s="34" t="s">
        <v>101</v>
      </c>
      <c r="X32" s="34" t="s">
        <v>114</v>
      </c>
      <c r="Y32" s="34" t="s">
        <v>436</v>
      </c>
      <c r="Z32" s="69" t="s">
        <v>173</v>
      </c>
    </row>
    <row r="33" spans="1:27" ht="199.5" customHeight="1" x14ac:dyDescent="0.35">
      <c r="A33" s="45" t="s">
        <v>48</v>
      </c>
      <c r="B33" s="11" t="s">
        <v>160</v>
      </c>
      <c r="C33" s="12" t="s">
        <v>94</v>
      </c>
      <c r="D33" s="12" t="s">
        <v>95</v>
      </c>
      <c r="E33" s="18" t="str">
        <f>+IFERROR(VLOOKUP(C33,[14]!Tabla3[#Data],2,0),"")</f>
        <v/>
      </c>
      <c r="F33" s="11" t="s">
        <v>10</v>
      </c>
      <c r="G33" s="11" t="s">
        <v>111</v>
      </c>
      <c r="H33" s="11" t="s">
        <v>157</v>
      </c>
      <c r="I33" s="11"/>
      <c r="J33" s="13" t="s">
        <v>159</v>
      </c>
      <c r="K33" s="37"/>
      <c r="L33" s="33">
        <v>0.6</v>
      </c>
      <c r="M33" s="33">
        <v>0.4</v>
      </c>
      <c r="N33" s="33" t="s">
        <v>99</v>
      </c>
      <c r="O33" s="33" t="s">
        <v>102</v>
      </c>
      <c r="P33" s="34" t="s">
        <v>14</v>
      </c>
      <c r="Q33" s="33">
        <v>0.16</v>
      </c>
      <c r="R33" s="33">
        <v>0.4</v>
      </c>
      <c r="S33" s="33" t="s">
        <v>99</v>
      </c>
      <c r="T33" s="33" t="s">
        <v>109</v>
      </c>
      <c r="U33" s="34" t="s">
        <v>14</v>
      </c>
      <c r="V33" s="34" t="s">
        <v>101</v>
      </c>
      <c r="W33" s="34" t="s">
        <v>101</v>
      </c>
      <c r="X33" s="34" t="s">
        <v>29</v>
      </c>
      <c r="Y33" s="34" t="s">
        <v>409</v>
      </c>
      <c r="Z33" s="69" t="s">
        <v>174</v>
      </c>
    </row>
    <row r="34" spans="1:27" ht="194.25" customHeight="1" x14ac:dyDescent="0.35">
      <c r="A34" s="45" t="s">
        <v>37</v>
      </c>
      <c r="B34" s="11" t="s">
        <v>181</v>
      </c>
      <c r="C34" s="12" t="s">
        <v>94</v>
      </c>
      <c r="D34" s="12" t="s">
        <v>124</v>
      </c>
      <c r="E34" s="18" t="str">
        <f>+IFERROR(VLOOKUP(C34,[1]!Tabla3[#Data],2,0),"")</f>
        <v/>
      </c>
      <c r="F34" s="11" t="s">
        <v>10</v>
      </c>
      <c r="G34" s="81" t="s">
        <v>98</v>
      </c>
      <c r="H34" s="11" t="s">
        <v>440</v>
      </c>
      <c r="I34" s="11" t="s">
        <v>441</v>
      </c>
      <c r="J34" s="13" t="s">
        <v>442</v>
      </c>
      <c r="K34" s="29"/>
      <c r="L34" s="15">
        <v>0.4</v>
      </c>
      <c r="M34" s="15">
        <v>0.6</v>
      </c>
      <c r="N34" s="15" t="s">
        <v>7</v>
      </c>
      <c r="O34" s="15" t="s">
        <v>14</v>
      </c>
      <c r="P34" s="16" t="s">
        <v>14</v>
      </c>
      <c r="Q34" s="15">
        <v>0.16</v>
      </c>
      <c r="R34" s="15">
        <v>0.6</v>
      </c>
      <c r="S34" s="15" t="s">
        <v>100</v>
      </c>
      <c r="T34" s="15" t="s">
        <v>14</v>
      </c>
      <c r="U34" s="16" t="s">
        <v>14</v>
      </c>
      <c r="V34" s="34" t="s">
        <v>101</v>
      </c>
      <c r="W34" s="34" t="s">
        <v>101</v>
      </c>
      <c r="X34" s="34" t="s">
        <v>29</v>
      </c>
      <c r="Y34" s="34" t="s">
        <v>410</v>
      </c>
      <c r="Z34" s="69" t="s">
        <v>449</v>
      </c>
    </row>
    <row r="35" spans="1:27" ht="117.75" customHeight="1" x14ac:dyDescent="0.35">
      <c r="A35" s="45" t="s">
        <v>38</v>
      </c>
      <c r="B35" s="11" t="s">
        <v>181</v>
      </c>
      <c r="C35" s="12" t="s">
        <v>94</v>
      </c>
      <c r="D35" s="12" t="s">
        <v>95</v>
      </c>
      <c r="E35" s="18" t="str">
        <f>+IFERROR(VLOOKUP(C35,[1]!Tabla3[#Data],2,0),"")</f>
        <v/>
      </c>
      <c r="F35" s="11" t="s">
        <v>10</v>
      </c>
      <c r="G35" s="81" t="s">
        <v>111</v>
      </c>
      <c r="H35" s="11" t="s">
        <v>443</v>
      </c>
      <c r="I35" s="11" t="s">
        <v>444</v>
      </c>
      <c r="J35" s="13" t="s">
        <v>445</v>
      </c>
      <c r="K35" s="29"/>
      <c r="L35" s="15">
        <v>0.4</v>
      </c>
      <c r="M35" s="15">
        <v>0.6</v>
      </c>
      <c r="N35" s="15" t="s">
        <v>7</v>
      </c>
      <c r="O35" s="15" t="s">
        <v>14</v>
      </c>
      <c r="P35" s="16" t="s">
        <v>14</v>
      </c>
      <c r="Q35" s="15">
        <v>0.16</v>
      </c>
      <c r="R35" s="15">
        <v>0.6</v>
      </c>
      <c r="S35" s="15" t="s">
        <v>7</v>
      </c>
      <c r="T35" s="15" t="s">
        <v>109</v>
      </c>
      <c r="U35" s="16" t="s">
        <v>25</v>
      </c>
      <c r="V35" s="34" t="s">
        <v>101</v>
      </c>
      <c r="W35" s="34" t="s">
        <v>101</v>
      </c>
      <c r="X35" s="34" t="s">
        <v>114</v>
      </c>
      <c r="Y35" s="34" t="s">
        <v>411</v>
      </c>
      <c r="Z35" s="69" t="s">
        <v>450</v>
      </c>
    </row>
    <row r="36" spans="1:27" ht="109.5" customHeight="1" x14ac:dyDescent="0.35">
      <c r="A36" s="45" t="s">
        <v>21</v>
      </c>
      <c r="B36" s="11" t="s">
        <v>188</v>
      </c>
      <c r="C36" s="12" t="s">
        <v>94</v>
      </c>
      <c r="D36" s="12" t="s">
        <v>95</v>
      </c>
      <c r="E36" s="18" t="str">
        <f>+IFERROR(VLOOKUP(C36,[2]!Tabla3[#Data],2,0),"")</f>
        <v/>
      </c>
      <c r="F36" s="11" t="s">
        <v>10</v>
      </c>
      <c r="G36" s="11" t="s">
        <v>98</v>
      </c>
      <c r="H36" s="11" t="s">
        <v>189</v>
      </c>
      <c r="I36" s="11" t="s">
        <v>190</v>
      </c>
      <c r="J36" s="13" t="s">
        <v>199</v>
      </c>
      <c r="K36" s="29"/>
      <c r="L36" s="33">
        <v>0.6</v>
      </c>
      <c r="M36" s="33">
        <v>0.8</v>
      </c>
      <c r="N36" s="33" t="s">
        <v>99</v>
      </c>
      <c r="O36" s="33" t="s">
        <v>113</v>
      </c>
      <c r="P36" s="34" t="s">
        <v>13</v>
      </c>
      <c r="Q36" s="33">
        <v>0.12</v>
      </c>
      <c r="R36" s="33">
        <v>0.8</v>
      </c>
      <c r="S36" s="33" t="s">
        <v>100</v>
      </c>
      <c r="T36" s="33" t="s">
        <v>113</v>
      </c>
      <c r="U36" s="34" t="s">
        <v>13</v>
      </c>
      <c r="V36" s="34" t="s">
        <v>101</v>
      </c>
      <c r="W36" s="34" t="s">
        <v>101</v>
      </c>
      <c r="X36" s="34" t="s">
        <v>212</v>
      </c>
      <c r="Y36" s="34" t="s">
        <v>412</v>
      </c>
      <c r="Z36" s="96" t="s">
        <v>213</v>
      </c>
    </row>
    <row r="37" spans="1:27" ht="84" x14ac:dyDescent="0.35">
      <c r="A37" s="45" t="s">
        <v>20</v>
      </c>
      <c r="B37" s="11" t="s">
        <v>188</v>
      </c>
      <c r="C37" s="12" t="s">
        <v>94</v>
      </c>
      <c r="D37" s="12" t="s">
        <v>95</v>
      </c>
      <c r="E37" s="18" t="str">
        <f>+IFERROR(VLOOKUP(C37,[2]!Tabla3[#Data],2,0),"")</f>
        <v/>
      </c>
      <c r="F37" s="11" t="s">
        <v>10</v>
      </c>
      <c r="G37" s="11" t="s">
        <v>111</v>
      </c>
      <c r="H37" s="11" t="s">
        <v>191</v>
      </c>
      <c r="I37" s="11" t="s">
        <v>192</v>
      </c>
      <c r="J37" s="13" t="s">
        <v>200</v>
      </c>
      <c r="K37" s="29"/>
      <c r="L37" s="33">
        <v>0.4</v>
      </c>
      <c r="M37" s="33">
        <v>0.6</v>
      </c>
      <c r="N37" s="33" t="s">
        <v>7</v>
      </c>
      <c r="O37" s="33" t="s">
        <v>14</v>
      </c>
      <c r="P37" s="34" t="s">
        <v>14</v>
      </c>
      <c r="Q37" s="33">
        <v>0.18</v>
      </c>
      <c r="R37" s="33">
        <v>0.6</v>
      </c>
      <c r="S37" s="33" t="s">
        <v>7</v>
      </c>
      <c r="T37" s="33" t="s">
        <v>109</v>
      </c>
      <c r="U37" s="34" t="s">
        <v>25</v>
      </c>
      <c r="V37" s="34" t="s">
        <v>101</v>
      </c>
      <c r="W37" s="34" t="s">
        <v>101</v>
      </c>
      <c r="X37" s="34" t="s">
        <v>114</v>
      </c>
      <c r="Y37" s="34" t="s">
        <v>413</v>
      </c>
      <c r="Z37" s="48" t="s">
        <v>214</v>
      </c>
    </row>
    <row r="38" spans="1:27" ht="149.25" customHeight="1" x14ac:dyDescent="0.35">
      <c r="A38" s="45" t="s">
        <v>20</v>
      </c>
      <c r="B38" s="11" t="s">
        <v>188</v>
      </c>
      <c r="C38" s="12" t="s">
        <v>94</v>
      </c>
      <c r="D38" s="12" t="s">
        <v>95</v>
      </c>
      <c r="E38" s="18" t="str">
        <f>+IFERROR(VLOOKUP(C38,[2]!Tabla3[#Data],2,0),"")</f>
        <v/>
      </c>
      <c r="F38" s="11" t="s">
        <v>10</v>
      </c>
      <c r="G38" s="11" t="s">
        <v>111</v>
      </c>
      <c r="H38" s="11" t="s">
        <v>191</v>
      </c>
      <c r="I38" s="11" t="s">
        <v>192</v>
      </c>
      <c r="J38" s="13" t="s">
        <v>200</v>
      </c>
      <c r="K38" s="29"/>
      <c r="L38" s="33">
        <v>0.4</v>
      </c>
      <c r="M38" s="33">
        <v>0.8</v>
      </c>
      <c r="N38" s="33" t="s">
        <v>7</v>
      </c>
      <c r="O38" s="33" t="s">
        <v>113</v>
      </c>
      <c r="P38" s="34" t="s">
        <v>13</v>
      </c>
      <c r="Q38" s="33">
        <v>0.18</v>
      </c>
      <c r="R38" s="33">
        <v>0.8</v>
      </c>
      <c r="S38" s="33" t="s">
        <v>7</v>
      </c>
      <c r="T38" s="33" t="s">
        <v>102</v>
      </c>
      <c r="U38" s="34" t="s">
        <v>14</v>
      </c>
      <c r="V38" s="34" t="s">
        <v>101</v>
      </c>
      <c r="W38" s="34" t="s">
        <v>101</v>
      </c>
      <c r="X38" s="34" t="s">
        <v>29</v>
      </c>
      <c r="Y38" s="34" t="s">
        <v>462</v>
      </c>
      <c r="Z38" s="48" t="s">
        <v>215</v>
      </c>
    </row>
    <row r="39" spans="1:27" ht="149.25" customHeight="1" x14ac:dyDescent="0.35">
      <c r="A39" s="45" t="s">
        <v>16</v>
      </c>
      <c r="B39" s="11" t="s">
        <v>188</v>
      </c>
      <c r="C39" s="12" t="s">
        <v>94</v>
      </c>
      <c r="D39" s="12" t="s">
        <v>183</v>
      </c>
      <c r="E39" s="18" t="str">
        <f>+IFERROR(VLOOKUP(C39,[2]!Tabla3[#Data],2,0),"")</f>
        <v/>
      </c>
      <c r="F39" s="11" t="s">
        <v>10</v>
      </c>
      <c r="G39" s="11" t="s">
        <v>98</v>
      </c>
      <c r="H39" s="11" t="s">
        <v>193</v>
      </c>
      <c r="I39" s="11" t="s">
        <v>194</v>
      </c>
      <c r="J39" s="13" t="s">
        <v>201</v>
      </c>
      <c r="K39" s="29"/>
      <c r="L39" s="33">
        <v>0.4</v>
      </c>
      <c r="M39" s="33">
        <v>0.8</v>
      </c>
      <c r="N39" s="33" t="s">
        <v>7</v>
      </c>
      <c r="O39" s="33" t="s">
        <v>113</v>
      </c>
      <c r="P39" s="34" t="s">
        <v>13</v>
      </c>
      <c r="Q39" s="33">
        <v>0.24</v>
      </c>
      <c r="R39" s="33">
        <v>0.8</v>
      </c>
      <c r="S39" s="33" t="s">
        <v>7</v>
      </c>
      <c r="T39" s="33" t="s">
        <v>102</v>
      </c>
      <c r="U39" s="34" t="s">
        <v>14</v>
      </c>
      <c r="V39" s="34" t="s">
        <v>101</v>
      </c>
      <c r="W39" s="34" t="s">
        <v>101</v>
      </c>
      <c r="X39" s="34" t="s">
        <v>29</v>
      </c>
      <c r="Y39" s="34" t="s">
        <v>461</v>
      </c>
      <c r="Z39" s="48" t="s">
        <v>216</v>
      </c>
    </row>
    <row r="40" spans="1:27" ht="139.5" customHeight="1" x14ac:dyDescent="0.35">
      <c r="A40" s="45" t="s">
        <v>17</v>
      </c>
      <c r="B40" s="11" t="s">
        <v>188</v>
      </c>
      <c r="C40" s="12" t="s">
        <v>94</v>
      </c>
      <c r="D40" s="12" t="s">
        <v>183</v>
      </c>
      <c r="E40" s="18" t="str">
        <f>+IFERROR(VLOOKUP(C40,[2]!Tabla3[#Data],2,0),"")</f>
        <v/>
      </c>
      <c r="F40" s="11" t="s">
        <v>10</v>
      </c>
      <c r="G40" s="11" t="s">
        <v>98</v>
      </c>
      <c r="H40" s="11" t="s">
        <v>195</v>
      </c>
      <c r="I40" s="11" t="s">
        <v>196</v>
      </c>
      <c r="J40" s="13" t="s">
        <v>202</v>
      </c>
      <c r="K40" s="29"/>
      <c r="L40" s="33">
        <v>0.4</v>
      </c>
      <c r="M40" s="33">
        <v>0.6</v>
      </c>
      <c r="N40" s="33" t="s">
        <v>7</v>
      </c>
      <c r="O40" s="33" t="s">
        <v>14</v>
      </c>
      <c r="P40" s="34" t="s">
        <v>14</v>
      </c>
      <c r="Q40" s="33">
        <v>0.24</v>
      </c>
      <c r="R40" s="33">
        <v>0.6</v>
      </c>
      <c r="S40" s="33" t="s">
        <v>7</v>
      </c>
      <c r="T40" s="33" t="s">
        <v>102</v>
      </c>
      <c r="U40" s="34" t="s">
        <v>14</v>
      </c>
      <c r="V40" s="34" t="s">
        <v>101</v>
      </c>
      <c r="W40" s="34" t="s">
        <v>101</v>
      </c>
      <c r="X40" s="34" t="s">
        <v>29</v>
      </c>
      <c r="Y40" s="34" t="s">
        <v>460</v>
      </c>
      <c r="Z40" s="48" t="s">
        <v>217</v>
      </c>
    </row>
    <row r="41" spans="1:27" ht="139.5" customHeight="1" x14ac:dyDescent="0.35">
      <c r="A41" s="45" t="s">
        <v>23</v>
      </c>
      <c r="B41" s="11" t="s">
        <v>188</v>
      </c>
      <c r="C41" s="12" t="s">
        <v>94</v>
      </c>
      <c r="D41" s="12" t="s">
        <v>197</v>
      </c>
      <c r="E41" s="18" t="str">
        <f>+IFERROR(VLOOKUP(C41,[2]!Tabla3[#Data],2,0),"")</f>
        <v/>
      </c>
      <c r="F41" s="11" t="s">
        <v>10</v>
      </c>
      <c r="G41" s="11" t="s">
        <v>111</v>
      </c>
      <c r="H41" s="11" t="s">
        <v>198</v>
      </c>
      <c r="I41" s="11"/>
      <c r="J41" s="13" t="s">
        <v>203</v>
      </c>
      <c r="K41" s="37"/>
      <c r="L41" s="33">
        <v>0.4</v>
      </c>
      <c r="M41" s="33">
        <v>0.6</v>
      </c>
      <c r="N41" s="33" t="s">
        <v>7</v>
      </c>
      <c r="O41" s="33" t="s">
        <v>14</v>
      </c>
      <c r="P41" s="34" t="s">
        <v>14</v>
      </c>
      <c r="Q41" s="33">
        <v>0.24</v>
      </c>
      <c r="R41" s="33">
        <v>0.8</v>
      </c>
      <c r="S41" s="33" t="s">
        <v>7</v>
      </c>
      <c r="T41" s="33" t="s">
        <v>102</v>
      </c>
      <c r="U41" s="34" t="s">
        <v>14</v>
      </c>
      <c r="V41" s="34" t="s">
        <v>101</v>
      </c>
      <c r="W41" s="34" t="s">
        <v>101</v>
      </c>
      <c r="X41" s="34" t="s">
        <v>29</v>
      </c>
      <c r="Y41" s="34" t="s">
        <v>459</v>
      </c>
      <c r="Z41" s="47" t="s">
        <v>218</v>
      </c>
    </row>
    <row r="42" spans="1:27" ht="124.5" customHeight="1" x14ac:dyDescent="0.35">
      <c r="A42" s="45" t="s">
        <v>43</v>
      </c>
      <c r="B42" s="26" t="s">
        <v>226</v>
      </c>
      <c r="C42" s="12" t="s">
        <v>94</v>
      </c>
      <c r="D42" s="12" t="s">
        <v>95</v>
      </c>
      <c r="E42" s="18" t="str">
        <f>+IFERROR(VLOOKUP(C42,[3]!Tabla3[#Data],2,0),"")</f>
        <v/>
      </c>
      <c r="F42" s="11" t="s">
        <v>10</v>
      </c>
      <c r="G42" s="11" t="s">
        <v>111</v>
      </c>
      <c r="H42" s="11" t="s">
        <v>224</v>
      </c>
      <c r="I42" s="11" t="s">
        <v>225</v>
      </c>
      <c r="J42" s="13" t="s">
        <v>227</v>
      </c>
      <c r="K42" s="37"/>
      <c r="L42" s="15">
        <v>0.4</v>
      </c>
      <c r="M42" s="15">
        <v>0.2</v>
      </c>
      <c r="N42" s="15" t="s">
        <v>7</v>
      </c>
      <c r="O42" s="15" t="s">
        <v>109</v>
      </c>
      <c r="P42" s="16" t="s">
        <v>25</v>
      </c>
      <c r="Q42" s="15">
        <v>0.06</v>
      </c>
      <c r="R42" s="15">
        <v>0.2</v>
      </c>
      <c r="S42" s="15" t="s">
        <v>100</v>
      </c>
      <c r="T42" s="15" t="s">
        <v>109</v>
      </c>
      <c r="U42" s="16" t="s">
        <v>25</v>
      </c>
      <c r="V42" s="36" t="s">
        <v>101</v>
      </c>
      <c r="W42" s="36" t="s">
        <v>101</v>
      </c>
      <c r="X42" s="34" t="s">
        <v>114</v>
      </c>
      <c r="Y42" s="34" t="s">
        <v>463</v>
      </c>
      <c r="Z42" s="69" t="s">
        <v>228</v>
      </c>
    </row>
    <row r="43" spans="1:27" ht="124.5" customHeight="1" x14ac:dyDescent="0.35">
      <c r="A43" s="45" t="s">
        <v>43</v>
      </c>
      <c r="B43" s="26" t="s">
        <v>226</v>
      </c>
      <c r="C43" s="12" t="s">
        <v>94</v>
      </c>
      <c r="D43" s="12" t="s">
        <v>95</v>
      </c>
      <c r="E43" s="18" t="str">
        <f>+IFERROR(VLOOKUP(C43,[3]!Tabla3[#Data],2,0),"")</f>
        <v/>
      </c>
      <c r="F43" s="11" t="s">
        <v>10</v>
      </c>
      <c r="G43" s="11" t="s">
        <v>111</v>
      </c>
      <c r="H43" s="11" t="s">
        <v>224</v>
      </c>
      <c r="I43" s="11" t="s">
        <v>225</v>
      </c>
      <c r="J43" s="13" t="s">
        <v>227</v>
      </c>
      <c r="K43" s="37"/>
      <c r="L43" s="15">
        <v>0.4</v>
      </c>
      <c r="M43" s="15">
        <v>0.2</v>
      </c>
      <c r="N43" s="15" t="s">
        <v>7</v>
      </c>
      <c r="O43" s="15" t="s">
        <v>109</v>
      </c>
      <c r="P43" s="16" t="s">
        <v>25</v>
      </c>
      <c r="Q43" s="15">
        <v>0.06</v>
      </c>
      <c r="R43" s="15">
        <v>0.2</v>
      </c>
      <c r="S43" s="15" t="s">
        <v>100</v>
      </c>
      <c r="T43" s="15" t="s">
        <v>109</v>
      </c>
      <c r="U43" s="16" t="s">
        <v>25</v>
      </c>
      <c r="V43" s="36" t="s">
        <v>101</v>
      </c>
      <c r="W43" s="36" t="s">
        <v>101</v>
      </c>
      <c r="X43" s="34" t="s">
        <v>114</v>
      </c>
      <c r="Y43" s="34" t="s">
        <v>464</v>
      </c>
      <c r="Z43" s="69" t="s">
        <v>229</v>
      </c>
    </row>
    <row r="44" spans="1:27" ht="124.5" customHeight="1" x14ac:dyDescent="0.35">
      <c r="A44" s="45" t="s">
        <v>50</v>
      </c>
      <c r="B44" s="11" t="s">
        <v>293</v>
      </c>
      <c r="C44" s="12" t="s">
        <v>94</v>
      </c>
      <c r="D44" s="12" t="s">
        <v>95</v>
      </c>
      <c r="E44" s="18" t="str">
        <f>+IFERROR(VLOOKUP(C44,[5]!Tabla3[#Data],2,0),"")</f>
        <v/>
      </c>
      <c r="F44" s="11" t="s">
        <v>10</v>
      </c>
      <c r="G44" s="11" t="s">
        <v>111</v>
      </c>
      <c r="H44" s="11" t="s">
        <v>294</v>
      </c>
      <c r="I44" s="11" t="s">
        <v>295</v>
      </c>
      <c r="J44" s="13" t="s">
        <v>296</v>
      </c>
      <c r="K44" s="29"/>
      <c r="L44" s="33">
        <v>0.6</v>
      </c>
      <c r="M44" s="33">
        <v>0.6</v>
      </c>
      <c r="N44" s="33" t="s">
        <v>99</v>
      </c>
      <c r="O44" s="33" t="s">
        <v>14</v>
      </c>
      <c r="P44" s="34" t="s">
        <v>14</v>
      </c>
      <c r="Q44" s="33">
        <v>0.08</v>
      </c>
      <c r="R44" s="33">
        <v>0.6</v>
      </c>
      <c r="S44" s="33" t="s">
        <v>100</v>
      </c>
      <c r="T44" s="33" t="s">
        <v>14</v>
      </c>
      <c r="U44" s="34" t="s">
        <v>14</v>
      </c>
      <c r="V44" s="36" t="s">
        <v>101</v>
      </c>
      <c r="W44" s="34" t="s">
        <v>101</v>
      </c>
      <c r="X44" s="34" t="s">
        <v>29</v>
      </c>
      <c r="Y44" s="34" t="s">
        <v>502</v>
      </c>
      <c r="Z44" s="69" t="s">
        <v>300</v>
      </c>
      <c r="AA44" s="30"/>
    </row>
    <row r="45" spans="1:27" ht="124.5" customHeight="1" x14ac:dyDescent="0.35">
      <c r="A45" s="45" t="s">
        <v>50</v>
      </c>
      <c r="B45" s="11" t="s">
        <v>293</v>
      </c>
      <c r="C45" s="12" t="s">
        <v>94</v>
      </c>
      <c r="D45" s="12" t="s">
        <v>95</v>
      </c>
      <c r="E45" s="18" t="str">
        <f>+IFERROR(VLOOKUP(C45,[5]!Tabla3[#Data],2,0),"")</f>
        <v/>
      </c>
      <c r="F45" s="11" t="s">
        <v>10</v>
      </c>
      <c r="G45" s="11" t="s">
        <v>111</v>
      </c>
      <c r="H45" s="11" t="s">
        <v>294</v>
      </c>
      <c r="I45" s="11" t="s">
        <v>295</v>
      </c>
      <c r="J45" s="13" t="s">
        <v>296</v>
      </c>
      <c r="K45" s="29"/>
      <c r="L45" s="33">
        <v>0.6</v>
      </c>
      <c r="M45" s="33">
        <v>0.6</v>
      </c>
      <c r="N45" s="33" t="s">
        <v>99</v>
      </c>
      <c r="O45" s="33" t="s">
        <v>14</v>
      </c>
      <c r="P45" s="34" t="s">
        <v>14</v>
      </c>
      <c r="Q45" s="33">
        <v>0.08</v>
      </c>
      <c r="R45" s="33">
        <v>0.6</v>
      </c>
      <c r="S45" s="33" t="s">
        <v>100</v>
      </c>
      <c r="T45" s="33" t="s">
        <v>14</v>
      </c>
      <c r="U45" s="34" t="s">
        <v>14</v>
      </c>
      <c r="V45" s="36" t="s">
        <v>101</v>
      </c>
      <c r="W45" s="34" t="s">
        <v>101</v>
      </c>
      <c r="X45" s="34" t="s">
        <v>29</v>
      </c>
      <c r="Y45" s="34" t="s">
        <v>503</v>
      </c>
      <c r="Z45" s="69" t="s">
        <v>501</v>
      </c>
      <c r="AA45" s="93"/>
    </row>
    <row r="46" spans="1:27" ht="116.25" customHeight="1" x14ac:dyDescent="0.35">
      <c r="A46" s="49" t="s">
        <v>52</v>
      </c>
      <c r="B46" s="11" t="s">
        <v>302</v>
      </c>
      <c r="C46" s="12" t="s">
        <v>94</v>
      </c>
      <c r="D46" s="12" t="s">
        <v>95</v>
      </c>
      <c r="E46" s="18" t="str">
        <f>+IFERROR(VLOOKUP(C46,[15]!Tabla3[#Data],2,0),"")</f>
        <v/>
      </c>
      <c r="F46" s="11" t="s">
        <v>10</v>
      </c>
      <c r="G46" s="27" t="s">
        <v>98</v>
      </c>
      <c r="H46" s="28" t="s">
        <v>303</v>
      </c>
      <c r="I46" s="28" t="s">
        <v>304</v>
      </c>
      <c r="J46" s="29" t="s">
        <v>305</v>
      </c>
      <c r="K46" s="37"/>
      <c r="L46" s="94">
        <v>0.4</v>
      </c>
      <c r="M46" s="94">
        <v>0.6</v>
      </c>
      <c r="N46" s="94" t="s">
        <v>7</v>
      </c>
      <c r="O46" s="94" t="s">
        <v>14</v>
      </c>
      <c r="P46" s="95" t="s">
        <v>14</v>
      </c>
      <c r="Q46" s="94">
        <v>0.24</v>
      </c>
      <c r="R46" s="94">
        <v>0.4</v>
      </c>
      <c r="S46" s="94" t="s">
        <v>7</v>
      </c>
      <c r="T46" s="94" t="s">
        <v>102</v>
      </c>
      <c r="U46" s="95" t="s">
        <v>14</v>
      </c>
      <c r="V46" s="38" t="s">
        <v>101</v>
      </c>
      <c r="W46" s="38" t="s">
        <v>101</v>
      </c>
      <c r="X46" s="38" t="s">
        <v>29</v>
      </c>
      <c r="Y46" s="34" t="s">
        <v>508</v>
      </c>
      <c r="Z46" s="96" t="s">
        <v>507</v>
      </c>
    </row>
    <row r="47" spans="1:27" ht="131.25" customHeight="1" x14ac:dyDescent="0.35">
      <c r="A47" s="45" t="s">
        <v>31</v>
      </c>
      <c r="B47" s="11" t="s">
        <v>309</v>
      </c>
      <c r="C47" s="12" t="s">
        <v>94</v>
      </c>
      <c r="D47" s="12" t="s">
        <v>95</v>
      </c>
      <c r="E47" s="18" t="str">
        <f>+IFERROR(VLOOKUP(C47,[6]!Tabla3[#Data],2,0),"")</f>
        <v/>
      </c>
      <c r="F47" s="11" t="s">
        <v>10</v>
      </c>
      <c r="G47" s="11" t="s">
        <v>98</v>
      </c>
      <c r="H47" s="11" t="s">
        <v>310</v>
      </c>
      <c r="I47" s="11" t="s">
        <v>311</v>
      </c>
      <c r="J47" s="13" t="s">
        <v>314</v>
      </c>
      <c r="K47" s="29"/>
      <c r="L47" s="35">
        <v>0.6</v>
      </c>
      <c r="M47" s="35">
        <v>0.8</v>
      </c>
      <c r="N47" s="35" t="s">
        <v>99</v>
      </c>
      <c r="O47" s="35" t="s">
        <v>113</v>
      </c>
      <c r="P47" s="36" t="s">
        <v>13</v>
      </c>
      <c r="Q47" s="35">
        <v>0.12</v>
      </c>
      <c r="R47" s="35">
        <v>0.8</v>
      </c>
      <c r="S47" s="35" t="s">
        <v>100</v>
      </c>
      <c r="T47" s="35" t="s">
        <v>113</v>
      </c>
      <c r="U47" s="36" t="s">
        <v>13</v>
      </c>
      <c r="V47" s="36" t="s">
        <v>101</v>
      </c>
      <c r="W47" s="36" t="s">
        <v>101</v>
      </c>
      <c r="X47" s="36" t="s">
        <v>212</v>
      </c>
      <c r="Y47" s="34" t="s">
        <v>414</v>
      </c>
      <c r="Z47" s="69" t="s">
        <v>319</v>
      </c>
    </row>
    <row r="48" spans="1:27" ht="117.75" customHeight="1" x14ac:dyDescent="0.35">
      <c r="A48" s="45" t="s">
        <v>31</v>
      </c>
      <c r="B48" s="11" t="s">
        <v>309</v>
      </c>
      <c r="C48" s="12" t="s">
        <v>94</v>
      </c>
      <c r="D48" s="12" t="s">
        <v>95</v>
      </c>
      <c r="E48" s="18" t="str">
        <f>+IFERROR(VLOOKUP(C48,[6]!Tabla3[#Data],2,0),"")</f>
        <v/>
      </c>
      <c r="F48" s="11" t="s">
        <v>10</v>
      </c>
      <c r="G48" s="11" t="s">
        <v>98</v>
      </c>
      <c r="H48" s="11" t="s">
        <v>310</v>
      </c>
      <c r="I48" s="11" t="s">
        <v>311</v>
      </c>
      <c r="J48" s="13" t="s">
        <v>314</v>
      </c>
      <c r="K48" s="29"/>
      <c r="L48" s="35">
        <v>0.6</v>
      </c>
      <c r="M48" s="35">
        <v>0.8</v>
      </c>
      <c r="N48" s="35" t="s">
        <v>99</v>
      </c>
      <c r="O48" s="35" t="s">
        <v>113</v>
      </c>
      <c r="P48" s="36" t="s">
        <v>13</v>
      </c>
      <c r="Q48" s="35">
        <v>0.12</v>
      </c>
      <c r="R48" s="35">
        <v>0.8</v>
      </c>
      <c r="S48" s="35" t="s">
        <v>100</v>
      </c>
      <c r="T48" s="35" t="s">
        <v>113</v>
      </c>
      <c r="U48" s="36" t="s">
        <v>13</v>
      </c>
      <c r="V48" s="36" t="s">
        <v>101</v>
      </c>
      <c r="W48" s="36" t="s">
        <v>101</v>
      </c>
      <c r="X48" s="36" t="s">
        <v>212</v>
      </c>
      <c r="Y48" s="34" t="s">
        <v>510</v>
      </c>
      <c r="Z48" s="69" t="s">
        <v>320</v>
      </c>
    </row>
    <row r="49" spans="1:26" ht="72.5" x14ac:dyDescent="0.35">
      <c r="A49" s="45" t="s">
        <v>31</v>
      </c>
      <c r="B49" s="11" t="s">
        <v>309</v>
      </c>
      <c r="C49" s="12" t="s">
        <v>94</v>
      </c>
      <c r="D49" s="12" t="s">
        <v>95</v>
      </c>
      <c r="E49" s="18" t="str">
        <f>+IFERROR(VLOOKUP(C49,[6]!Tabla3[#Data],2,0),"")</f>
        <v/>
      </c>
      <c r="F49" s="11" t="s">
        <v>10</v>
      </c>
      <c r="G49" s="11" t="s">
        <v>98</v>
      </c>
      <c r="H49" s="11" t="s">
        <v>310</v>
      </c>
      <c r="I49" s="11" t="s">
        <v>311</v>
      </c>
      <c r="J49" s="13" t="s">
        <v>314</v>
      </c>
      <c r="K49" s="29"/>
      <c r="L49" s="35">
        <v>0.6</v>
      </c>
      <c r="M49" s="35">
        <v>0.8</v>
      </c>
      <c r="N49" s="35" t="s">
        <v>99</v>
      </c>
      <c r="O49" s="35" t="s">
        <v>113</v>
      </c>
      <c r="P49" s="36" t="s">
        <v>13</v>
      </c>
      <c r="Q49" s="35">
        <v>0.12</v>
      </c>
      <c r="R49" s="35">
        <v>0.8</v>
      </c>
      <c r="S49" s="35" t="s">
        <v>100</v>
      </c>
      <c r="T49" s="35" t="s">
        <v>113</v>
      </c>
      <c r="U49" s="36" t="s">
        <v>13</v>
      </c>
      <c r="V49" s="36" t="s">
        <v>101</v>
      </c>
      <c r="W49" s="36" t="s">
        <v>101</v>
      </c>
      <c r="X49" s="36" t="s">
        <v>212</v>
      </c>
      <c r="Y49" s="34" t="s">
        <v>511</v>
      </c>
      <c r="Z49" s="69" t="s">
        <v>321</v>
      </c>
    </row>
    <row r="50" spans="1:26" ht="70" x14ac:dyDescent="0.35">
      <c r="A50" s="45" t="s">
        <v>33</v>
      </c>
      <c r="B50" s="11" t="s">
        <v>309</v>
      </c>
      <c r="C50" s="12" t="s">
        <v>94</v>
      </c>
      <c r="D50" s="12" t="s">
        <v>95</v>
      </c>
      <c r="E50" s="18" t="str">
        <f>+IFERROR(VLOOKUP(C50,[6]!Tabla3[#Data],2,0),"")</f>
        <v/>
      </c>
      <c r="F50" s="11" t="s">
        <v>10</v>
      </c>
      <c r="G50" s="11" t="s">
        <v>98</v>
      </c>
      <c r="H50" s="11" t="s">
        <v>312</v>
      </c>
      <c r="I50" s="11" t="s">
        <v>313</v>
      </c>
      <c r="J50" s="13" t="s">
        <v>315</v>
      </c>
      <c r="K50" s="37"/>
      <c r="L50" s="35">
        <v>0.6</v>
      </c>
      <c r="M50" s="35">
        <v>0.8</v>
      </c>
      <c r="N50" s="35" t="s">
        <v>99</v>
      </c>
      <c r="O50" s="35" t="s">
        <v>113</v>
      </c>
      <c r="P50" s="36" t="s">
        <v>13</v>
      </c>
      <c r="Q50" s="35">
        <v>0.12</v>
      </c>
      <c r="R50" s="35">
        <v>0.8</v>
      </c>
      <c r="S50" s="35" t="s">
        <v>99</v>
      </c>
      <c r="T50" s="35" t="s">
        <v>109</v>
      </c>
      <c r="U50" s="36" t="s">
        <v>14</v>
      </c>
      <c r="V50" s="36" t="s">
        <v>101</v>
      </c>
      <c r="W50" s="36" t="s">
        <v>101</v>
      </c>
      <c r="X50" s="36" t="s">
        <v>29</v>
      </c>
      <c r="Y50" s="34" t="s">
        <v>415</v>
      </c>
      <c r="Z50" s="69" t="s">
        <v>322</v>
      </c>
    </row>
    <row r="51" spans="1:26" ht="70" x14ac:dyDescent="0.35">
      <c r="A51" s="45" t="s">
        <v>33</v>
      </c>
      <c r="B51" s="11" t="s">
        <v>309</v>
      </c>
      <c r="C51" s="12" t="s">
        <v>94</v>
      </c>
      <c r="D51" s="12" t="s">
        <v>95</v>
      </c>
      <c r="E51" s="18" t="str">
        <f>+IFERROR(VLOOKUP(C51,[6]!Tabla3[#Data],2,0),"")</f>
        <v/>
      </c>
      <c r="F51" s="11" t="s">
        <v>10</v>
      </c>
      <c r="G51" s="11" t="s">
        <v>98</v>
      </c>
      <c r="H51" s="11" t="s">
        <v>312</v>
      </c>
      <c r="I51" s="11" t="s">
        <v>313</v>
      </c>
      <c r="J51" s="13" t="s">
        <v>315</v>
      </c>
      <c r="K51" s="37"/>
      <c r="L51" s="35">
        <v>0.6</v>
      </c>
      <c r="M51" s="35">
        <v>0.8</v>
      </c>
      <c r="N51" s="35" t="s">
        <v>99</v>
      </c>
      <c r="O51" s="35" t="s">
        <v>113</v>
      </c>
      <c r="P51" s="36" t="s">
        <v>13</v>
      </c>
      <c r="Q51" s="35">
        <v>0.12</v>
      </c>
      <c r="R51" s="35">
        <v>0.8</v>
      </c>
      <c r="S51" s="35" t="s">
        <v>99</v>
      </c>
      <c r="T51" s="35" t="s">
        <v>109</v>
      </c>
      <c r="U51" s="36" t="s">
        <v>14</v>
      </c>
      <c r="V51" s="36" t="s">
        <v>101</v>
      </c>
      <c r="W51" s="36" t="s">
        <v>101</v>
      </c>
      <c r="X51" s="36" t="s">
        <v>29</v>
      </c>
      <c r="Y51" s="34" t="s">
        <v>512</v>
      </c>
      <c r="Z51" s="69" t="s">
        <v>323</v>
      </c>
    </row>
    <row r="52" spans="1:26" ht="70" x14ac:dyDescent="0.35">
      <c r="A52" s="45" t="s">
        <v>33</v>
      </c>
      <c r="B52" s="11" t="s">
        <v>309</v>
      </c>
      <c r="C52" s="12" t="s">
        <v>94</v>
      </c>
      <c r="D52" s="12" t="s">
        <v>95</v>
      </c>
      <c r="E52" s="18" t="str">
        <f>+IFERROR(VLOOKUP(C52,[6]!Tabla3[#Data],2,0),"")</f>
        <v/>
      </c>
      <c r="F52" s="11" t="s">
        <v>10</v>
      </c>
      <c r="G52" s="11" t="s">
        <v>98</v>
      </c>
      <c r="H52" s="11" t="s">
        <v>312</v>
      </c>
      <c r="I52" s="11" t="s">
        <v>313</v>
      </c>
      <c r="J52" s="13" t="s">
        <v>315</v>
      </c>
      <c r="K52" s="37"/>
      <c r="L52" s="35">
        <v>0.6</v>
      </c>
      <c r="M52" s="35">
        <v>0.8</v>
      </c>
      <c r="N52" s="35" t="s">
        <v>99</v>
      </c>
      <c r="O52" s="35" t="s">
        <v>113</v>
      </c>
      <c r="P52" s="36" t="s">
        <v>13</v>
      </c>
      <c r="Q52" s="35">
        <v>0.12</v>
      </c>
      <c r="R52" s="35">
        <v>0.8</v>
      </c>
      <c r="S52" s="35" t="s">
        <v>99</v>
      </c>
      <c r="T52" s="35" t="s">
        <v>109</v>
      </c>
      <c r="U52" s="36" t="s">
        <v>14</v>
      </c>
      <c r="V52" s="36" t="s">
        <v>101</v>
      </c>
      <c r="W52" s="36" t="s">
        <v>101</v>
      </c>
      <c r="X52" s="36" t="s">
        <v>29</v>
      </c>
      <c r="Y52" s="34" t="s">
        <v>513</v>
      </c>
      <c r="Z52" s="69" t="s">
        <v>324</v>
      </c>
    </row>
    <row r="53" spans="1:26" ht="70" x14ac:dyDescent="0.35">
      <c r="A53" s="45" t="s">
        <v>33</v>
      </c>
      <c r="B53" s="11" t="s">
        <v>309</v>
      </c>
      <c r="C53" s="12" t="s">
        <v>94</v>
      </c>
      <c r="D53" s="12" t="s">
        <v>95</v>
      </c>
      <c r="E53" s="18" t="str">
        <f>+IFERROR(VLOOKUP(C53,[6]!Tabla3[#Data],2,0),"")</f>
        <v/>
      </c>
      <c r="F53" s="11" t="s">
        <v>10</v>
      </c>
      <c r="G53" s="11" t="s">
        <v>98</v>
      </c>
      <c r="H53" s="11" t="s">
        <v>312</v>
      </c>
      <c r="I53" s="11" t="s">
        <v>313</v>
      </c>
      <c r="J53" s="13" t="s">
        <v>315</v>
      </c>
      <c r="K53" s="37"/>
      <c r="L53" s="35">
        <v>0.6</v>
      </c>
      <c r="M53" s="35">
        <v>0.8</v>
      </c>
      <c r="N53" s="35" t="s">
        <v>99</v>
      </c>
      <c r="O53" s="35" t="s">
        <v>113</v>
      </c>
      <c r="P53" s="36" t="s">
        <v>13</v>
      </c>
      <c r="Q53" s="35">
        <v>0.12</v>
      </c>
      <c r="R53" s="35">
        <v>0.8</v>
      </c>
      <c r="S53" s="35" t="s">
        <v>99</v>
      </c>
      <c r="T53" s="35" t="s">
        <v>109</v>
      </c>
      <c r="U53" s="36" t="s">
        <v>14</v>
      </c>
      <c r="V53" s="36" t="s">
        <v>101</v>
      </c>
      <c r="W53" s="36" t="s">
        <v>101</v>
      </c>
      <c r="X53" s="36" t="s">
        <v>29</v>
      </c>
      <c r="Y53" s="34" t="s">
        <v>514</v>
      </c>
      <c r="Z53" s="69" t="s">
        <v>325</v>
      </c>
    </row>
    <row r="54" spans="1:26" ht="70.5" thickBot="1" x14ac:dyDescent="0.4">
      <c r="A54" s="50" t="s">
        <v>33</v>
      </c>
      <c r="B54" s="51" t="s">
        <v>309</v>
      </c>
      <c r="C54" s="52" t="s">
        <v>94</v>
      </c>
      <c r="D54" s="52" t="s">
        <v>95</v>
      </c>
      <c r="E54" s="53" t="str">
        <f>+IFERROR(VLOOKUP(C54,[6]!Tabla3[#Data],2,0),"")</f>
        <v/>
      </c>
      <c r="F54" s="51" t="s">
        <v>10</v>
      </c>
      <c r="G54" s="51" t="s">
        <v>98</v>
      </c>
      <c r="H54" s="51" t="s">
        <v>312</v>
      </c>
      <c r="I54" s="51" t="s">
        <v>313</v>
      </c>
      <c r="J54" s="54" t="s">
        <v>315</v>
      </c>
      <c r="K54" s="55"/>
      <c r="L54" s="56">
        <v>0.6</v>
      </c>
      <c r="M54" s="56">
        <v>0.8</v>
      </c>
      <c r="N54" s="56" t="s">
        <v>99</v>
      </c>
      <c r="O54" s="56" t="s">
        <v>113</v>
      </c>
      <c r="P54" s="57" t="s">
        <v>13</v>
      </c>
      <c r="Q54" s="56">
        <v>0.12</v>
      </c>
      <c r="R54" s="56">
        <v>0.8</v>
      </c>
      <c r="S54" s="56" t="s">
        <v>99</v>
      </c>
      <c r="T54" s="56" t="s">
        <v>109</v>
      </c>
      <c r="U54" s="57" t="s">
        <v>14</v>
      </c>
      <c r="V54" s="57" t="s">
        <v>101</v>
      </c>
      <c r="W54" s="57" t="s">
        <v>101</v>
      </c>
      <c r="X54" s="57" t="s">
        <v>29</v>
      </c>
      <c r="Y54" s="77" t="s">
        <v>515</v>
      </c>
      <c r="Z54" s="73" t="s">
        <v>326</v>
      </c>
    </row>
    <row r="55" spans="1:26" ht="14.5" customHeight="1" x14ac:dyDescent="0.35">
      <c r="A55"/>
      <c r="B55"/>
      <c r="C55"/>
      <c r="D55"/>
      <c r="E55"/>
      <c r="F55"/>
      <c r="G55"/>
      <c r="H55"/>
      <c r="I55"/>
      <c r="J55"/>
      <c r="K55"/>
      <c r="L55"/>
      <c r="M55"/>
      <c r="N55"/>
      <c r="O55"/>
      <c r="P55"/>
      <c r="Q55"/>
      <c r="R55"/>
      <c r="S55"/>
      <c r="T55"/>
      <c r="U55" s="9"/>
    </row>
    <row r="56" spans="1:26" x14ac:dyDescent="0.35">
      <c r="A56"/>
      <c r="B56"/>
      <c r="C56"/>
      <c r="D56"/>
      <c r="E56"/>
      <c r="F56"/>
      <c r="G56"/>
      <c r="H56"/>
      <c r="I56"/>
      <c r="J56"/>
      <c r="K56"/>
      <c r="L56"/>
      <c r="M56"/>
      <c r="N56"/>
      <c r="O56"/>
      <c r="P56"/>
      <c r="Q56"/>
      <c r="R56"/>
      <c r="S56"/>
      <c r="T56"/>
      <c r="U56" s="2"/>
    </row>
  </sheetData>
  <autoFilter ref="A7:AA54" xr:uid="{D0E5F019-0414-40C4-8A82-FD91866C09C1}"/>
  <mergeCells count="5">
    <mergeCell ref="B1:Z4"/>
    <mergeCell ref="C6:E6"/>
    <mergeCell ref="N6:P6"/>
    <mergeCell ref="S6:U6"/>
    <mergeCell ref="A1:A4"/>
  </mergeCells>
  <phoneticPr fontId="16" type="noConversion"/>
  <dataValidations count="4">
    <dataValidation type="list" allowBlank="1" showInputMessage="1" showErrorMessage="1" sqref="G47:G54 G36:G41 G26 G30:G33 G44:G45" xr:uid="{9606EAA3-AC60-4423-A21A-1675C1496679}">
      <formula1>INDIRECT($E26)</formula1>
    </dataValidation>
    <dataValidation type="list" allowBlank="1" showInputMessage="1" showErrorMessage="1" sqref="G42:G43 G8:G21 G24:G25 G27:G29 G34:G35" xr:uid="{82094DF6-A97B-468A-B29D-61443ED360E2}">
      <formula1>INDIRECT($F8)</formula1>
    </dataValidation>
    <dataValidation type="list" allowBlank="1" showErrorMessage="1" sqref="G46" xr:uid="{BEBD1D2B-16E7-43C4-B0B9-13613572CA44}">
      <formula1>INDIRECT($F46)</formula1>
    </dataValidation>
    <dataValidation type="list" allowBlank="1" showInputMessage="1" showErrorMessage="1" sqref="D8:D54" xr:uid="{EE0DE861-F3CC-40EA-9EED-ED13E989B0B4}">
      <formula1>INDIRECT(C8)</formula1>
    </dataValidation>
  </dataValidation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28530-1BA8-4C19-90DE-C06FF8F665DA}">
  <dimension ref="A1:Z75"/>
  <sheetViews>
    <sheetView zoomScale="40" zoomScaleNormal="40" workbookViewId="0">
      <selection activeCell="C8" sqref="C8"/>
    </sheetView>
  </sheetViews>
  <sheetFormatPr baseColWidth="10" defaultColWidth="10.81640625" defaultRowHeight="14.5" x14ac:dyDescent="0.35"/>
  <cols>
    <col min="1" max="1" width="33.453125" style="1" bestFit="1" customWidth="1"/>
    <col min="2" max="2" width="33.453125" style="1" customWidth="1"/>
    <col min="3" max="3" width="22.1796875" style="1" bestFit="1" customWidth="1"/>
    <col min="4" max="5" width="33.453125" style="1" customWidth="1"/>
    <col min="6" max="6" width="31.1796875" style="1" bestFit="1" customWidth="1"/>
    <col min="7" max="7" width="13.54296875" style="1" bestFit="1" customWidth="1"/>
    <col min="8" max="8" width="24.453125" style="1" customWidth="1"/>
    <col min="9" max="9" width="28" style="1" customWidth="1"/>
    <col min="10" max="11" width="43.54296875" style="1" bestFit="1" customWidth="1"/>
    <col min="12" max="12" width="18.453125" style="1" customWidth="1"/>
    <col min="13" max="13" width="16.1796875" style="1" customWidth="1"/>
    <col min="14" max="14" width="18.453125" style="1" customWidth="1"/>
    <col min="15" max="15" width="14.453125" style="1" bestFit="1" customWidth="1"/>
    <col min="16" max="16" width="16" style="1" customWidth="1"/>
    <col min="17" max="17" width="18.81640625" style="1" customWidth="1"/>
    <col min="18" max="18" width="16.1796875" style="1" bestFit="1" customWidth="1"/>
    <col min="19" max="19" width="18.81640625" style="1" customWidth="1"/>
    <col min="20" max="20" width="16.54296875" style="1" bestFit="1" customWidth="1"/>
    <col min="21" max="21" width="21" style="1" customWidth="1"/>
    <col min="22" max="22" width="15" style="1" customWidth="1"/>
    <col min="23" max="23" width="14.54296875" style="1" customWidth="1"/>
    <col min="24" max="25" width="15.54296875" style="1" customWidth="1"/>
    <col min="26" max="26" width="46.453125" style="1" customWidth="1"/>
    <col min="27" max="16384" width="10.81640625" style="1"/>
  </cols>
  <sheetData>
    <row r="1" spans="1:26" ht="27.75" customHeight="1" x14ac:dyDescent="0.35">
      <c r="A1" s="97"/>
      <c r="B1" s="98" t="s">
        <v>68</v>
      </c>
      <c r="C1" s="98"/>
      <c r="D1" s="98"/>
      <c r="E1" s="98"/>
      <c r="F1" s="98"/>
      <c r="G1" s="98"/>
      <c r="H1" s="98"/>
      <c r="I1" s="98"/>
      <c r="J1" s="98"/>
      <c r="K1" s="98"/>
      <c r="L1" s="98"/>
      <c r="M1" s="98"/>
      <c r="N1" s="98"/>
      <c r="O1" s="98"/>
      <c r="P1" s="98"/>
      <c r="Q1" s="98"/>
      <c r="R1" s="98"/>
      <c r="S1" s="98"/>
      <c r="T1" s="98"/>
      <c r="U1" s="98"/>
      <c r="V1" s="98"/>
      <c r="W1" s="98"/>
      <c r="X1" s="98"/>
      <c r="Y1" s="98"/>
      <c r="Z1" s="99"/>
    </row>
    <row r="2" spans="1:26" ht="24" customHeight="1" x14ac:dyDescent="0.35">
      <c r="A2" s="100"/>
      <c r="B2" s="85"/>
      <c r="C2" s="85"/>
      <c r="D2" s="85"/>
      <c r="E2" s="85"/>
      <c r="F2" s="85"/>
      <c r="G2" s="85"/>
      <c r="H2" s="85"/>
      <c r="I2" s="85"/>
      <c r="J2" s="85"/>
      <c r="K2" s="85"/>
      <c r="L2" s="85"/>
      <c r="M2" s="85"/>
      <c r="N2" s="85"/>
      <c r="O2" s="85"/>
      <c r="P2" s="85"/>
      <c r="Q2" s="85"/>
      <c r="R2" s="85"/>
      <c r="S2" s="85"/>
      <c r="T2" s="85"/>
      <c r="U2" s="85"/>
      <c r="V2" s="85"/>
      <c r="W2" s="85"/>
      <c r="X2" s="85"/>
      <c r="Y2" s="85"/>
      <c r="Z2" s="101"/>
    </row>
    <row r="3" spans="1:26" ht="24.75" customHeight="1" x14ac:dyDescent="0.35">
      <c r="A3" s="100"/>
      <c r="B3" s="85"/>
      <c r="C3" s="85"/>
      <c r="D3" s="85"/>
      <c r="E3" s="85"/>
      <c r="F3" s="85"/>
      <c r="G3" s="85"/>
      <c r="H3" s="85"/>
      <c r="I3" s="85"/>
      <c r="J3" s="85"/>
      <c r="K3" s="85"/>
      <c r="L3" s="85"/>
      <c r="M3" s="85"/>
      <c r="N3" s="85"/>
      <c r="O3" s="85"/>
      <c r="P3" s="85"/>
      <c r="Q3" s="85"/>
      <c r="R3" s="85"/>
      <c r="S3" s="85"/>
      <c r="T3" s="85"/>
      <c r="U3" s="85"/>
      <c r="V3" s="85"/>
      <c r="W3" s="85"/>
      <c r="X3" s="85"/>
      <c r="Y3" s="85"/>
      <c r="Z3" s="101"/>
    </row>
    <row r="4" spans="1:26" ht="30" customHeight="1" thickBot="1" x14ac:dyDescent="0.4">
      <c r="A4" s="102"/>
      <c r="B4" s="103"/>
      <c r="C4" s="103"/>
      <c r="D4" s="103"/>
      <c r="E4" s="103"/>
      <c r="F4" s="103"/>
      <c r="G4" s="103"/>
      <c r="H4" s="103"/>
      <c r="I4" s="103"/>
      <c r="J4" s="103"/>
      <c r="K4" s="103"/>
      <c r="L4" s="103"/>
      <c r="M4" s="103"/>
      <c r="N4" s="103"/>
      <c r="O4" s="103"/>
      <c r="P4" s="103"/>
      <c r="Q4" s="103"/>
      <c r="R4" s="103"/>
      <c r="S4" s="103"/>
      <c r="T4" s="103"/>
      <c r="U4" s="103"/>
      <c r="V4" s="103"/>
      <c r="W4" s="103"/>
      <c r="X4" s="103"/>
      <c r="Y4" s="103"/>
      <c r="Z4" s="104"/>
    </row>
    <row r="5" spans="1:26" ht="15" thickBot="1" x14ac:dyDescent="0.4">
      <c r="A5" s="106" t="s">
        <v>345</v>
      </c>
      <c r="B5"/>
    </row>
    <row r="6" spans="1:26" ht="14.5" customHeight="1" x14ac:dyDescent="0.35">
      <c r="A6" s="39"/>
      <c r="B6" s="40"/>
      <c r="C6" s="86" t="s">
        <v>90</v>
      </c>
      <c r="D6" s="86"/>
      <c r="E6" s="86"/>
      <c r="F6" s="40"/>
      <c r="G6" s="40"/>
      <c r="H6" s="40"/>
      <c r="I6" s="40"/>
      <c r="J6" s="40"/>
      <c r="K6" s="40"/>
      <c r="L6" s="61"/>
      <c r="M6" s="61"/>
      <c r="N6" s="86" t="s">
        <v>76</v>
      </c>
      <c r="O6" s="86"/>
      <c r="P6" s="86"/>
      <c r="Q6" s="61"/>
      <c r="R6" s="61"/>
      <c r="S6" s="86" t="s">
        <v>77</v>
      </c>
      <c r="T6" s="86"/>
      <c r="U6" s="86"/>
      <c r="V6" s="41"/>
      <c r="W6" s="41"/>
      <c r="X6" s="41"/>
      <c r="Y6" s="41"/>
      <c r="Z6" s="42"/>
    </row>
    <row r="7" spans="1:26" ht="78" customHeight="1" x14ac:dyDescent="0.35">
      <c r="A7" s="43" t="s">
        <v>89</v>
      </c>
      <c r="B7" s="31" t="s">
        <v>0</v>
      </c>
      <c r="C7" s="31" t="s">
        <v>69</v>
      </c>
      <c r="D7" s="31" t="s">
        <v>70</v>
      </c>
      <c r="E7" s="32" t="s">
        <v>71</v>
      </c>
      <c r="F7" s="32" t="s">
        <v>72</v>
      </c>
      <c r="G7" s="32" t="s">
        <v>73</v>
      </c>
      <c r="H7" s="32" t="s">
        <v>91</v>
      </c>
      <c r="I7" s="32" t="s">
        <v>92</v>
      </c>
      <c r="J7" s="32" t="s">
        <v>74</v>
      </c>
      <c r="K7" s="32" t="s">
        <v>75</v>
      </c>
      <c r="L7" s="31" t="s">
        <v>78</v>
      </c>
      <c r="M7" s="31" t="s">
        <v>79</v>
      </c>
      <c r="N7" s="31" t="s">
        <v>80</v>
      </c>
      <c r="O7" s="32" t="s">
        <v>81</v>
      </c>
      <c r="P7" s="31" t="s">
        <v>82</v>
      </c>
      <c r="Q7" s="31" t="s">
        <v>83</v>
      </c>
      <c r="R7" s="31" t="s">
        <v>84</v>
      </c>
      <c r="S7" s="32" t="s">
        <v>80</v>
      </c>
      <c r="T7" s="32" t="s">
        <v>81</v>
      </c>
      <c r="U7" s="31" t="s">
        <v>82</v>
      </c>
      <c r="V7" s="31" t="s">
        <v>86</v>
      </c>
      <c r="W7" s="31" t="s">
        <v>87</v>
      </c>
      <c r="X7" s="31" t="s">
        <v>88</v>
      </c>
      <c r="Y7" s="31" t="s">
        <v>332</v>
      </c>
      <c r="Z7" s="44" t="s">
        <v>88</v>
      </c>
    </row>
    <row r="8" spans="1:26" ht="136.5" customHeight="1" x14ac:dyDescent="0.35">
      <c r="A8" s="45" t="s">
        <v>56</v>
      </c>
      <c r="B8" s="23" t="s">
        <v>93</v>
      </c>
      <c r="C8" s="23" t="s">
        <v>103</v>
      </c>
      <c r="D8" s="23" t="s">
        <v>4</v>
      </c>
      <c r="E8" s="18" t="s">
        <v>221</v>
      </c>
      <c r="F8" s="23" t="s">
        <v>104</v>
      </c>
      <c r="G8" s="81" t="s">
        <v>98</v>
      </c>
      <c r="H8" s="11" t="s">
        <v>346</v>
      </c>
      <c r="I8" s="11" t="s">
        <v>347</v>
      </c>
      <c r="J8" s="13" t="s">
        <v>348</v>
      </c>
      <c r="K8" s="29"/>
      <c r="L8" s="80">
        <v>0.4</v>
      </c>
      <c r="M8" s="80">
        <v>0.8</v>
      </c>
      <c r="N8" s="80" t="s">
        <v>7</v>
      </c>
      <c r="O8" s="80" t="s">
        <v>113</v>
      </c>
      <c r="P8" s="78" t="s">
        <v>13</v>
      </c>
      <c r="Q8" s="80">
        <v>0.18</v>
      </c>
      <c r="R8" s="80">
        <v>1</v>
      </c>
      <c r="S8" s="80" t="s">
        <v>7</v>
      </c>
      <c r="T8" s="80" t="s">
        <v>109</v>
      </c>
      <c r="U8" s="78" t="s">
        <v>25</v>
      </c>
      <c r="V8" s="78" t="s">
        <v>336</v>
      </c>
      <c r="W8" s="78" t="s">
        <v>101</v>
      </c>
      <c r="X8" s="34" t="s">
        <v>29</v>
      </c>
      <c r="Y8" s="78" t="s">
        <v>351</v>
      </c>
      <c r="Z8" s="69" t="s">
        <v>343</v>
      </c>
    </row>
    <row r="9" spans="1:26" ht="87.75" customHeight="1" x14ac:dyDescent="0.35">
      <c r="A9" s="45" t="s">
        <v>56</v>
      </c>
      <c r="B9" s="23" t="s">
        <v>93</v>
      </c>
      <c r="C9" s="23" t="s">
        <v>103</v>
      </c>
      <c r="D9" s="23" t="s">
        <v>4</v>
      </c>
      <c r="E9" s="18" t="s">
        <v>221</v>
      </c>
      <c r="F9" s="23" t="s">
        <v>104</v>
      </c>
      <c r="G9" s="23" t="s">
        <v>98</v>
      </c>
      <c r="H9" s="23" t="s">
        <v>105</v>
      </c>
      <c r="I9" s="23" t="s">
        <v>106</v>
      </c>
      <c r="J9" s="24" t="s">
        <v>107</v>
      </c>
      <c r="K9" s="29"/>
      <c r="L9" s="80">
        <v>0.4</v>
      </c>
      <c r="M9" s="80">
        <v>0.8</v>
      </c>
      <c r="N9" s="80" t="s">
        <v>7</v>
      </c>
      <c r="O9" s="80" t="s">
        <v>113</v>
      </c>
      <c r="P9" s="78" t="s">
        <v>13</v>
      </c>
      <c r="Q9" s="80">
        <v>0.18</v>
      </c>
      <c r="R9" s="80">
        <v>1</v>
      </c>
      <c r="S9" s="80" t="s">
        <v>7</v>
      </c>
      <c r="T9" s="80" t="s">
        <v>109</v>
      </c>
      <c r="U9" s="78" t="s">
        <v>25</v>
      </c>
      <c r="V9" s="78" t="s">
        <v>336</v>
      </c>
      <c r="W9" s="78" t="s">
        <v>101</v>
      </c>
      <c r="X9" s="34" t="s">
        <v>29</v>
      </c>
      <c r="Y9" s="78" t="s">
        <v>354</v>
      </c>
      <c r="Z9" s="69" t="s">
        <v>344</v>
      </c>
    </row>
    <row r="10" spans="1:26" ht="143.25" customHeight="1" x14ac:dyDescent="0.35">
      <c r="A10" s="45" t="s">
        <v>28</v>
      </c>
      <c r="B10" s="23" t="s">
        <v>115</v>
      </c>
      <c r="C10" s="23" t="s">
        <v>103</v>
      </c>
      <c r="D10" s="23" t="s">
        <v>4</v>
      </c>
      <c r="E10" s="18" t="s">
        <v>221</v>
      </c>
      <c r="F10" s="23" t="s">
        <v>104</v>
      </c>
      <c r="G10" s="81" t="s">
        <v>111</v>
      </c>
      <c r="H10" s="11" t="s">
        <v>380</v>
      </c>
      <c r="I10" s="11" t="s">
        <v>381</v>
      </c>
      <c r="J10" s="13" t="s">
        <v>382</v>
      </c>
      <c r="K10" s="29"/>
      <c r="L10" s="15">
        <v>0.4</v>
      </c>
      <c r="M10" s="15">
        <v>0.6</v>
      </c>
      <c r="N10" s="15" t="s">
        <v>7</v>
      </c>
      <c r="O10" s="15" t="s">
        <v>14</v>
      </c>
      <c r="P10" s="16" t="s">
        <v>14</v>
      </c>
      <c r="Q10" s="15">
        <v>0.18</v>
      </c>
      <c r="R10" s="15">
        <v>0.6</v>
      </c>
      <c r="S10" s="15" t="s">
        <v>7</v>
      </c>
      <c r="T10" s="15" t="s">
        <v>109</v>
      </c>
      <c r="U10" s="16" t="s">
        <v>25</v>
      </c>
      <c r="V10" s="34" t="s">
        <v>101</v>
      </c>
      <c r="W10" s="34" t="s">
        <v>101</v>
      </c>
      <c r="X10" s="34" t="s">
        <v>114</v>
      </c>
      <c r="Y10" s="34" t="s">
        <v>387</v>
      </c>
      <c r="Z10" s="69" t="s">
        <v>388</v>
      </c>
    </row>
    <row r="11" spans="1:26" ht="261" x14ac:dyDescent="0.35">
      <c r="A11" s="45" t="s">
        <v>36</v>
      </c>
      <c r="B11" s="11" t="s">
        <v>123</v>
      </c>
      <c r="C11" s="12" t="s">
        <v>103</v>
      </c>
      <c r="D11" s="12" t="s">
        <v>4</v>
      </c>
      <c r="E11" s="18" t="s">
        <v>221</v>
      </c>
      <c r="F11" s="11" t="s">
        <v>104</v>
      </c>
      <c r="G11" s="82" t="s">
        <v>96</v>
      </c>
      <c r="H11" s="83" t="s">
        <v>401</v>
      </c>
      <c r="I11" s="83" t="s">
        <v>402</v>
      </c>
      <c r="J11" s="13" t="s">
        <v>403</v>
      </c>
      <c r="K11" s="29"/>
      <c r="L11" s="15">
        <v>0.6</v>
      </c>
      <c r="M11" s="15">
        <v>0.4</v>
      </c>
      <c r="N11" s="15" t="s">
        <v>99</v>
      </c>
      <c r="O11" s="15" t="s">
        <v>102</v>
      </c>
      <c r="P11" s="16" t="s">
        <v>14</v>
      </c>
      <c r="Q11" s="15">
        <v>0.16</v>
      </c>
      <c r="R11" s="15">
        <v>1</v>
      </c>
      <c r="S11" s="15" t="s">
        <v>99</v>
      </c>
      <c r="T11" s="15" t="s">
        <v>109</v>
      </c>
      <c r="U11" s="16" t="s">
        <v>14</v>
      </c>
      <c r="V11" s="34" t="s">
        <v>101</v>
      </c>
      <c r="W11" s="34" t="s">
        <v>101</v>
      </c>
      <c r="X11" s="34" t="s">
        <v>29</v>
      </c>
      <c r="Y11" s="34" t="s">
        <v>352</v>
      </c>
      <c r="Z11" s="69" t="s">
        <v>418</v>
      </c>
    </row>
    <row r="12" spans="1:26" ht="130.5" x14ac:dyDescent="0.35">
      <c r="A12" s="45" t="s">
        <v>9</v>
      </c>
      <c r="B12" s="11" t="s">
        <v>128</v>
      </c>
      <c r="C12" s="12" t="s">
        <v>103</v>
      </c>
      <c r="D12" s="12" t="s">
        <v>4</v>
      </c>
      <c r="E12" s="18" t="s">
        <v>221</v>
      </c>
      <c r="F12" s="11" t="s">
        <v>104</v>
      </c>
      <c r="G12" s="11" t="s">
        <v>98</v>
      </c>
      <c r="H12" s="11" t="s">
        <v>132</v>
      </c>
      <c r="I12" s="11" t="s">
        <v>133</v>
      </c>
      <c r="J12" s="13" t="s">
        <v>136</v>
      </c>
      <c r="K12" s="29"/>
      <c r="L12" s="33">
        <v>0.6</v>
      </c>
      <c r="M12" s="33">
        <v>0.8</v>
      </c>
      <c r="N12" s="33" t="s">
        <v>99</v>
      </c>
      <c r="O12" s="33" t="s">
        <v>113</v>
      </c>
      <c r="P12" s="34" t="s">
        <v>13</v>
      </c>
      <c r="Q12" s="33">
        <v>0.12</v>
      </c>
      <c r="R12" s="33">
        <v>0.8</v>
      </c>
      <c r="S12" s="33" t="s">
        <v>99</v>
      </c>
      <c r="T12" s="33" t="s">
        <v>109</v>
      </c>
      <c r="U12" s="34" t="s">
        <v>14</v>
      </c>
      <c r="V12" s="34" t="s">
        <v>101</v>
      </c>
      <c r="W12" s="34" t="s">
        <v>101</v>
      </c>
      <c r="X12" s="34" t="s">
        <v>29</v>
      </c>
      <c r="Y12" s="34" t="s">
        <v>353</v>
      </c>
      <c r="Z12" s="69" t="s">
        <v>139</v>
      </c>
    </row>
    <row r="13" spans="1:26" ht="72.5" x14ac:dyDescent="0.35">
      <c r="A13" s="45" t="s">
        <v>9</v>
      </c>
      <c r="B13" s="11" t="s">
        <v>128</v>
      </c>
      <c r="C13" s="12" t="s">
        <v>103</v>
      </c>
      <c r="D13" s="12" t="s">
        <v>4</v>
      </c>
      <c r="E13" s="18" t="s">
        <v>221</v>
      </c>
      <c r="F13" s="11" t="s">
        <v>104</v>
      </c>
      <c r="G13" s="11" t="s">
        <v>98</v>
      </c>
      <c r="H13" s="11" t="s">
        <v>132</v>
      </c>
      <c r="I13" s="11" t="s">
        <v>133</v>
      </c>
      <c r="J13" s="13" t="s">
        <v>136</v>
      </c>
      <c r="K13" s="29"/>
      <c r="L13" s="33">
        <v>0.6</v>
      </c>
      <c r="M13" s="33">
        <v>0.8</v>
      </c>
      <c r="N13" s="33" t="s">
        <v>99</v>
      </c>
      <c r="O13" s="33" t="s">
        <v>113</v>
      </c>
      <c r="P13" s="34" t="s">
        <v>13</v>
      </c>
      <c r="Q13" s="33">
        <v>0.12</v>
      </c>
      <c r="R13" s="33">
        <v>0.8</v>
      </c>
      <c r="S13" s="33" t="s">
        <v>99</v>
      </c>
      <c r="T13" s="33" t="s">
        <v>109</v>
      </c>
      <c r="U13" s="34" t="s">
        <v>14</v>
      </c>
      <c r="V13" s="34" t="s">
        <v>101</v>
      </c>
      <c r="W13" s="34" t="s">
        <v>101</v>
      </c>
      <c r="X13" s="34" t="s">
        <v>29</v>
      </c>
      <c r="Y13" s="34" t="s">
        <v>422</v>
      </c>
      <c r="Z13" s="69" t="s">
        <v>140</v>
      </c>
    </row>
    <row r="14" spans="1:26" ht="127.5" customHeight="1" x14ac:dyDescent="0.35">
      <c r="A14" s="45" t="s">
        <v>6</v>
      </c>
      <c r="B14" s="11" t="s">
        <v>128</v>
      </c>
      <c r="C14" s="12" t="s">
        <v>103</v>
      </c>
      <c r="D14" s="12" t="s">
        <v>4</v>
      </c>
      <c r="E14" s="18" t="s">
        <v>221</v>
      </c>
      <c r="F14" s="11" t="s">
        <v>104</v>
      </c>
      <c r="G14" s="11" t="s">
        <v>98</v>
      </c>
      <c r="H14" s="11" t="s">
        <v>134</v>
      </c>
      <c r="I14" s="11" t="s">
        <v>135</v>
      </c>
      <c r="J14" s="13" t="s">
        <v>137</v>
      </c>
      <c r="K14" s="37"/>
      <c r="L14" s="33">
        <v>0.6</v>
      </c>
      <c r="M14" s="33">
        <v>0.8</v>
      </c>
      <c r="N14" s="33" t="s">
        <v>99</v>
      </c>
      <c r="O14" s="33" t="s">
        <v>113</v>
      </c>
      <c r="P14" s="34" t="s">
        <v>13</v>
      </c>
      <c r="Q14" s="33">
        <v>0.12</v>
      </c>
      <c r="R14" s="33">
        <v>0.8</v>
      </c>
      <c r="S14" s="33" t="s">
        <v>99</v>
      </c>
      <c r="T14" s="33" t="s">
        <v>109</v>
      </c>
      <c r="U14" s="34" t="s">
        <v>14</v>
      </c>
      <c r="V14" s="34" t="s">
        <v>101</v>
      </c>
      <c r="W14" s="34" t="s">
        <v>101</v>
      </c>
      <c r="X14" s="34" t="s">
        <v>29</v>
      </c>
      <c r="Y14" s="34" t="s">
        <v>417</v>
      </c>
      <c r="Z14" s="69" t="s">
        <v>141</v>
      </c>
    </row>
    <row r="15" spans="1:26" ht="85.5" customHeight="1" x14ac:dyDescent="0.35">
      <c r="A15" s="45" t="s">
        <v>6</v>
      </c>
      <c r="B15" s="11" t="s">
        <v>128</v>
      </c>
      <c r="C15" s="12" t="s">
        <v>103</v>
      </c>
      <c r="D15" s="12" t="s">
        <v>4</v>
      </c>
      <c r="E15" s="18" t="s">
        <v>221</v>
      </c>
      <c r="F15" s="11" t="s">
        <v>104</v>
      </c>
      <c r="G15" s="11" t="s">
        <v>98</v>
      </c>
      <c r="H15" s="11" t="s">
        <v>134</v>
      </c>
      <c r="I15" s="11" t="s">
        <v>135</v>
      </c>
      <c r="J15" s="13" t="s">
        <v>137</v>
      </c>
      <c r="K15" s="37"/>
      <c r="L15" s="33">
        <v>0.6</v>
      </c>
      <c r="M15" s="59">
        <v>0.8</v>
      </c>
      <c r="N15" s="33" t="s">
        <v>99</v>
      </c>
      <c r="O15" s="59" t="s">
        <v>113</v>
      </c>
      <c r="P15" s="60" t="s">
        <v>13</v>
      </c>
      <c r="Q15" s="33">
        <v>0.12</v>
      </c>
      <c r="R15" s="59">
        <v>0.8</v>
      </c>
      <c r="S15" s="59" t="s">
        <v>99</v>
      </c>
      <c r="T15" s="59" t="s">
        <v>109</v>
      </c>
      <c r="U15" s="60" t="s">
        <v>14</v>
      </c>
      <c r="V15" s="34" t="s">
        <v>101</v>
      </c>
      <c r="W15" s="34" t="s">
        <v>101</v>
      </c>
      <c r="X15" s="34" t="s">
        <v>29</v>
      </c>
      <c r="Y15" s="34" t="s">
        <v>423</v>
      </c>
      <c r="Z15" s="69" t="s">
        <v>142</v>
      </c>
    </row>
    <row r="16" spans="1:26" ht="85.5" customHeight="1" x14ac:dyDescent="0.35">
      <c r="A16" s="45" t="s">
        <v>40</v>
      </c>
      <c r="B16" s="11" t="s">
        <v>143</v>
      </c>
      <c r="C16" s="12" t="s">
        <v>103</v>
      </c>
      <c r="D16" s="12" t="s">
        <v>5</v>
      </c>
      <c r="E16" s="18" t="s">
        <v>221</v>
      </c>
      <c r="F16" s="11" t="s">
        <v>104</v>
      </c>
      <c r="G16" s="11" t="s">
        <v>98</v>
      </c>
      <c r="H16" s="11" t="s">
        <v>148</v>
      </c>
      <c r="I16" s="11" t="s">
        <v>149</v>
      </c>
      <c r="J16" s="13" t="s">
        <v>150</v>
      </c>
      <c r="K16" s="29"/>
      <c r="L16" s="33">
        <v>0.2</v>
      </c>
      <c r="M16" s="33">
        <v>0.8</v>
      </c>
      <c r="N16" s="33" t="s">
        <v>100</v>
      </c>
      <c r="O16" s="33" t="s">
        <v>113</v>
      </c>
      <c r="P16" s="34" t="s">
        <v>13</v>
      </c>
      <c r="Q16" s="33">
        <v>0.32</v>
      </c>
      <c r="R16" s="33">
        <v>0.8</v>
      </c>
      <c r="S16" s="33" t="s">
        <v>100</v>
      </c>
      <c r="T16" s="33" t="s">
        <v>102</v>
      </c>
      <c r="U16" s="34" t="s">
        <v>25</v>
      </c>
      <c r="V16" s="34" t="s">
        <v>101</v>
      </c>
      <c r="W16" s="34" t="s">
        <v>101</v>
      </c>
      <c r="X16" s="34" t="s">
        <v>114</v>
      </c>
      <c r="Y16" s="34" t="s">
        <v>431</v>
      </c>
      <c r="Z16" s="69" t="s">
        <v>152</v>
      </c>
    </row>
    <row r="17" spans="1:26" ht="85.5" customHeight="1" x14ac:dyDescent="0.35">
      <c r="A17" s="45" t="s">
        <v>40</v>
      </c>
      <c r="B17" s="11" t="s">
        <v>143</v>
      </c>
      <c r="C17" s="12" t="s">
        <v>103</v>
      </c>
      <c r="D17" s="12" t="s">
        <v>5</v>
      </c>
      <c r="E17" s="18" t="s">
        <v>221</v>
      </c>
      <c r="F17" s="11" t="s">
        <v>104</v>
      </c>
      <c r="G17" s="11" t="s">
        <v>98</v>
      </c>
      <c r="H17" s="11" t="s">
        <v>148</v>
      </c>
      <c r="I17" s="11" t="s">
        <v>149</v>
      </c>
      <c r="J17" s="13" t="s">
        <v>150</v>
      </c>
      <c r="K17" s="37"/>
      <c r="L17" s="33">
        <v>0.2</v>
      </c>
      <c r="M17" s="33">
        <v>0.8</v>
      </c>
      <c r="N17" s="33" t="s">
        <v>100</v>
      </c>
      <c r="O17" s="33" t="s">
        <v>113</v>
      </c>
      <c r="P17" s="34" t="s">
        <v>13</v>
      </c>
      <c r="Q17" s="33">
        <v>0.32</v>
      </c>
      <c r="R17" s="33">
        <v>0.8</v>
      </c>
      <c r="S17" s="33" t="s">
        <v>100</v>
      </c>
      <c r="T17" s="33" t="s">
        <v>102</v>
      </c>
      <c r="U17" s="34" t="s">
        <v>25</v>
      </c>
      <c r="V17" s="36" t="s">
        <v>101</v>
      </c>
      <c r="W17" s="36" t="s">
        <v>101</v>
      </c>
      <c r="X17" s="34" t="s">
        <v>114</v>
      </c>
      <c r="Y17" s="34" t="s">
        <v>433</v>
      </c>
      <c r="Z17" s="69" t="s">
        <v>153</v>
      </c>
    </row>
    <row r="18" spans="1:26" ht="85.5" customHeight="1" x14ac:dyDescent="0.35">
      <c r="A18" s="45" t="s">
        <v>40</v>
      </c>
      <c r="B18" s="11" t="s">
        <v>143</v>
      </c>
      <c r="C18" s="12" t="s">
        <v>103</v>
      </c>
      <c r="D18" s="12" t="s">
        <v>5</v>
      </c>
      <c r="E18" s="18" t="s">
        <v>221</v>
      </c>
      <c r="F18" s="11" t="s">
        <v>104</v>
      </c>
      <c r="G18" s="11" t="s">
        <v>98</v>
      </c>
      <c r="H18" s="11" t="s">
        <v>148</v>
      </c>
      <c r="I18" s="11" t="s">
        <v>149</v>
      </c>
      <c r="J18" s="13" t="s">
        <v>150</v>
      </c>
      <c r="K18" s="37"/>
      <c r="L18" s="33">
        <v>0.2</v>
      </c>
      <c r="M18" s="33">
        <v>0.8</v>
      </c>
      <c r="N18" s="33" t="s">
        <v>100</v>
      </c>
      <c r="O18" s="33" t="s">
        <v>113</v>
      </c>
      <c r="P18" s="34" t="s">
        <v>13</v>
      </c>
      <c r="Q18" s="33">
        <v>0.32</v>
      </c>
      <c r="R18" s="33">
        <v>0.8</v>
      </c>
      <c r="S18" s="33" t="s">
        <v>100</v>
      </c>
      <c r="T18" s="33" t="s">
        <v>102</v>
      </c>
      <c r="U18" s="34" t="s">
        <v>25</v>
      </c>
      <c r="V18" s="36" t="s">
        <v>101</v>
      </c>
      <c r="W18" s="36" t="s">
        <v>101</v>
      </c>
      <c r="X18" s="34" t="s">
        <v>114</v>
      </c>
      <c r="Y18" s="34" t="s">
        <v>434</v>
      </c>
      <c r="Z18" s="69" t="s">
        <v>154</v>
      </c>
    </row>
    <row r="19" spans="1:26" ht="210" customHeight="1" x14ac:dyDescent="0.35">
      <c r="A19" s="45" t="s">
        <v>49</v>
      </c>
      <c r="B19" s="11" t="s">
        <v>160</v>
      </c>
      <c r="C19" s="12" t="s">
        <v>103</v>
      </c>
      <c r="D19" s="12" t="s">
        <v>5</v>
      </c>
      <c r="E19" s="18" t="s">
        <v>221</v>
      </c>
      <c r="F19" s="11" t="s">
        <v>104</v>
      </c>
      <c r="G19" s="11" t="s">
        <v>98</v>
      </c>
      <c r="H19" s="11" t="s">
        <v>169</v>
      </c>
      <c r="I19" s="11" t="s">
        <v>170</v>
      </c>
      <c r="J19" s="13" t="s">
        <v>180</v>
      </c>
      <c r="K19" s="37"/>
      <c r="L19" s="33">
        <v>0.6</v>
      </c>
      <c r="M19" s="33">
        <v>1</v>
      </c>
      <c r="N19" s="33" t="s">
        <v>99</v>
      </c>
      <c r="O19" s="33" t="s">
        <v>108</v>
      </c>
      <c r="P19" s="34" t="s">
        <v>59</v>
      </c>
      <c r="Q19" s="33">
        <v>0.12</v>
      </c>
      <c r="R19" s="33">
        <v>1</v>
      </c>
      <c r="S19" s="33" t="s">
        <v>99</v>
      </c>
      <c r="T19" s="33" t="s">
        <v>109</v>
      </c>
      <c r="U19" s="34" t="s">
        <v>14</v>
      </c>
      <c r="V19" s="34" t="s">
        <v>101</v>
      </c>
      <c r="W19" s="34" t="s">
        <v>176</v>
      </c>
      <c r="X19" s="34" t="s">
        <v>29</v>
      </c>
      <c r="Y19" s="34" t="s">
        <v>432</v>
      </c>
      <c r="Z19" s="69" t="s">
        <v>177</v>
      </c>
    </row>
    <row r="20" spans="1:26" ht="84.75" customHeight="1" x14ac:dyDescent="0.35">
      <c r="A20" s="45" t="s">
        <v>49</v>
      </c>
      <c r="B20" s="11" t="s">
        <v>160</v>
      </c>
      <c r="C20" s="12" t="s">
        <v>103</v>
      </c>
      <c r="D20" s="12" t="s">
        <v>5</v>
      </c>
      <c r="E20" s="18" t="s">
        <v>221</v>
      </c>
      <c r="F20" s="11" t="s">
        <v>104</v>
      </c>
      <c r="G20" s="11" t="s">
        <v>98</v>
      </c>
      <c r="H20" s="11" t="s">
        <v>169</v>
      </c>
      <c r="I20" s="11" t="s">
        <v>170</v>
      </c>
      <c r="J20" s="13" t="s">
        <v>180</v>
      </c>
      <c r="K20" s="37"/>
      <c r="L20" s="33">
        <v>0.6</v>
      </c>
      <c r="M20" s="33">
        <v>1</v>
      </c>
      <c r="N20" s="33" t="s">
        <v>99</v>
      </c>
      <c r="O20" s="33" t="s">
        <v>108</v>
      </c>
      <c r="P20" s="34" t="s">
        <v>59</v>
      </c>
      <c r="Q20" s="33">
        <v>0.12</v>
      </c>
      <c r="R20" s="33">
        <v>1</v>
      </c>
      <c r="S20" s="33" t="s">
        <v>99</v>
      </c>
      <c r="T20" s="33" t="s">
        <v>109</v>
      </c>
      <c r="U20" s="34" t="s">
        <v>14</v>
      </c>
      <c r="V20" s="34" t="s">
        <v>101</v>
      </c>
      <c r="W20" s="34" t="s">
        <v>176</v>
      </c>
      <c r="X20" s="34" t="s">
        <v>29</v>
      </c>
      <c r="Y20" s="34" t="s">
        <v>438</v>
      </c>
      <c r="Z20" s="69" t="s">
        <v>178</v>
      </c>
    </row>
    <row r="21" spans="1:26" ht="84.75" customHeight="1" x14ac:dyDescent="0.35">
      <c r="A21" s="45" t="s">
        <v>49</v>
      </c>
      <c r="B21" s="11" t="s">
        <v>160</v>
      </c>
      <c r="C21" s="12" t="s">
        <v>103</v>
      </c>
      <c r="D21" s="12" t="s">
        <v>5</v>
      </c>
      <c r="E21" s="18" t="s">
        <v>221</v>
      </c>
      <c r="F21" s="11" t="s">
        <v>104</v>
      </c>
      <c r="G21" s="11" t="s">
        <v>98</v>
      </c>
      <c r="H21" s="11" t="s">
        <v>169</v>
      </c>
      <c r="I21" s="11" t="s">
        <v>170</v>
      </c>
      <c r="J21" s="13" t="s">
        <v>180</v>
      </c>
      <c r="K21" s="37"/>
      <c r="L21" s="33">
        <v>0.6</v>
      </c>
      <c r="M21" s="33">
        <v>1</v>
      </c>
      <c r="N21" s="33" t="s">
        <v>99</v>
      </c>
      <c r="O21" s="33" t="s">
        <v>108</v>
      </c>
      <c r="P21" s="34" t="s">
        <v>59</v>
      </c>
      <c r="Q21" s="33">
        <v>0.12</v>
      </c>
      <c r="R21" s="33">
        <v>1</v>
      </c>
      <c r="S21" s="33" t="s">
        <v>99</v>
      </c>
      <c r="T21" s="33" t="s">
        <v>109</v>
      </c>
      <c r="U21" s="34" t="s">
        <v>14</v>
      </c>
      <c r="V21" s="34" t="s">
        <v>101</v>
      </c>
      <c r="W21" s="34" t="s">
        <v>176</v>
      </c>
      <c r="X21" s="34" t="s">
        <v>29</v>
      </c>
      <c r="Y21" s="34" t="s">
        <v>439</v>
      </c>
      <c r="Z21" s="69" t="s">
        <v>179</v>
      </c>
    </row>
    <row r="22" spans="1:26" ht="84.75" customHeight="1" x14ac:dyDescent="0.35">
      <c r="A22" s="45" t="s">
        <v>39</v>
      </c>
      <c r="B22" s="11" t="s">
        <v>181</v>
      </c>
      <c r="C22" s="12" t="s">
        <v>103</v>
      </c>
      <c r="D22" s="12" t="s">
        <v>5</v>
      </c>
      <c r="E22" s="18" t="str">
        <f>+IFERROR(VLOOKUP(C22,[1]!Tabla3[#Data],2,0),"")</f>
        <v/>
      </c>
      <c r="F22" s="11" t="s">
        <v>104</v>
      </c>
      <c r="G22" s="11" t="s">
        <v>98</v>
      </c>
      <c r="H22" s="11" t="s">
        <v>185</v>
      </c>
      <c r="I22" s="11" t="s">
        <v>186</v>
      </c>
      <c r="J22" s="13" t="s">
        <v>187</v>
      </c>
      <c r="K22" s="29"/>
      <c r="L22" s="15">
        <v>0.4</v>
      </c>
      <c r="M22" s="15">
        <v>1</v>
      </c>
      <c r="N22" s="15" t="s">
        <v>7</v>
      </c>
      <c r="O22" s="15" t="s">
        <v>108</v>
      </c>
      <c r="P22" s="16" t="s">
        <v>59</v>
      </c>
      <c r="Q22" s="15">
        <v>0.24</v>
      </c>
      <c r="R22" s="15">
        <v>1</v>
      </c>
      <c r="S22" s="15" t="s">
        <v>7</v>
      </c>
      <c r="T22" s="15" t="s">
        <v>102</v>
      </c>
      <c r="U22" s="16" t="s">
        <v>14</v>
      </c>
      <c r="V22" s="36" t="s">
        <v>101</v>
      </c>
      <c r="W22" s="36" t="s">
        <v>101</v>
      </c>
      <c r="X22" s="36" t="s">
        <v>29</v>
      </c>
      <c r="Y22" s="36" t="s">
        <v>453</v>
      </c>
      <c r="Z22" s="69" t="s">
        <v>456</v>
      </c>
    </row>
    <row r="23" spans="1:26" ht="84.75" customHeight="1" x14ac:dyDescent="0.35">
      <c r="A23" s="45" t="s">
        <v>39</v>
      </c>
      <c r="B23" s="11" t="s">
        <v>181</v>
      </c>
      <c r="C23" s="12" t="s">
        <v>103</v>
      </c>
      <c r="D23" s="12" t="s">
        <v>5</v>
      </c>
      <c r="E23" s="18" t="str">
        <f>+IFERROR(VLOOKUP(C23,[1]!Tabla3[#Data],2,0),"")</f>
        <v/>
      </c>
      <c r="F23" s="11" t="s">
        <v>104</v>
      </c>
      <c r="G23" s="11" t="s">
        <v>98</v>
      </c>
      <c r="H23" s="11" t="s">
        <v>185</v>
      </c>
      <c r="I23" s="11" t="s">
        <v>186</v>
      </c>
      <c r="J23" s="13" t="s">
        <v>187</v>
      </c>
      <c r="K23" s="37"/>
      <c r="L23" s="15">
        <v>0.4</v>
      </c>
      <c r="M23" s="15">
        <v>1</v>
      </c>
      <c r="N23" s="15" t="s">
        <v>7</v>
      </c>
      <c r="O23" s="15" t="s">
        <v>108</v>
      </c>
      <c r="P23" s="16" t="s">
        <v>59</v>
      </c>
      <c r="Q23" s="15">
        <v>0.24</v>
      </c>
      <c r="R23" s="15">
        <v>1</v>
      </c>
      <c r="S23" s="15" t="s">
        <v>7</v>
      </c>
      <c r="T23" s="15" t="s">
        <v>102</v>
      </c>
      <c r="U23" s="16" t="s">
        <v>14</v>
      </c>
      <c r="V23" s="36" t="s">
        <v>101</v>
      </c>
      <c r="W23" s="36" t="s">
        <v>101</v>
      </c>
      <c r="X23" s="36" t="s">
        <v>29</v>
      </c>
      <c r="Y23" s="36" t="s">
        <v>454</v>
      </c>
      <c r="Z23" s="69" t="s">
        <v>457</v>
      </c>
    </row>
    <row r="24" spans="1:26" ht="174" x14ac:dyDescent="0.35">
      <c r="A24" s="45" t="s">
        <v>39</v>
      </c>
      <c r="B24" s="11" t="s">
        <v>181</v>
      </c>
      <c r="C24" s="12" t="s">
        <v>103</v>
      </c>
      <c r="D24" s="12" t="s">
        <v>5</v>
      </c>
      <c r="E24" s="18" t="str">
        <f>+IFERROR(VLOOKUP(C24,[1]!Tabla3[#Data],2,0),"")</f>
        <v/>
      </c>
      <c r="F24" s="11" t="s">
        <v>104</v>
      </c>
      <c r="G24" s="11" t="s">
        <v>98</v>
      </c>
      <c r="H24" s="11" t="s">
        <v>185</v>
      </c>
      <c r="I24" s="11" t="s">
        <v>186</v>
      </c>
      <c r="J24" s="13" t="s">
        <v>187</v>
      </c>
      <c r="K24" s="37"/>
      <c r="L24" s="15">
        <v>0.4</v>
      </c>
      <c r="M24" s="15">
        <v>1</v>
      </c>
      <c r="N24" s="15" t="s">
        <v>7</v>
      </c>
      <c r="O24" s="15" t="s">
        <v>108</v>
      </c>
      <c r="P24" s="16" t="s">
        <v>59</v>
      </c>
      <c r="Q24" s="15">
        <v>0.24</v>
      </c>
      <c r="R24" s="15">
        <v>1</v>
      </c>
      <c r="S24" s="15" t="s">
        <v>7</v>
      </c>
      <c r="T24" s="15" t="s">
        <v>102</v>
      </c>
      <c r="U24" s="16" t="s">
        <v>14</v>
      </c>
      <c r="V24" s="36" t="s">
        <v>101</v>
      </c>
      <c r="W24" s="36" t="s">
        <v>101</v>
      </c>
      <c r="X24" s="36" t="s">
        <v>29</v>
      </c>
      <c r="Y24" s="36" t="s">
        <v>455</v>
      </c>
      <c r="Z24" s="69" t="s">
        <v>458</v>
      </c>
    </row>
    <row r="25" spans="1:26" ht="72.5" x14ac:dyDescent="0.35">
      <c r="A25" s="45" t="s">
        <v>18</v>
      </c>
      <c r="B25" s="11" t="s">
        <v>188</v>
      </c>
      <c r="C25" s="12" t="s">
        <v>103</v>
      </c>
      <c r="D25" s="12" t="s">
        <v>4</v>
      </c>
      <c r="E25" s="18" t="str">
        <f>+IFERROR(VLOOKUP(C25,[2]!Tabla3[#Data],2,0),"")</f>
        <v/>
      </c>
      <c r="F25" s="11" t="s">
        <v>104</v>
      </c>
      <c r="G25" s="11" t="s">
        <v>111</v>
      </c>
      <c r="H25" s="11" t="s">
        <v>204</v>
      </c>
      <c r="I25" s="11" t="s">
        <v>205</v>
      </c>
      <c r="J25" s="13" t="s">
        <v>206</v>
      </c>
      <c r="K25" s="29"/>
      <c r="L25" s="33">
        <v>0.6</v>
      </c>
      <c r="M25" s="33">
        <v>1</v>
      </c>
      <c r="N25" s="33" t="s">
        <v>99</v>
      </c>
      <c r="O25" s="33" t="s">
        <v>113</v>
      </c>
      <c r="P25" s="34" t="s">
        <v>13</v>
      </c>
      <c r="Q25" s="33">
        <v>0.16</v>
      </c>
      <c r="R25" s="33">
        <v>1</v>
      </c>
      <c r="S25" s="33" t="s">
        <v>99</v>
      </c>
      <c r="T25" s="33" t="s">
        <v>109</v>
      </c>
      <c r="U25" s="34" t="s">
        <v>14</v>
      </c>
      <c r="V25" s="60" t="s">
        <v>101</v>
      </c>
      <c r="W25" s="34" t="s">
        <v>101</v>
      </c>
      <c r="X25" s="60" t="s">
        <v>29</v>
      </c>
      <c r="Y25" s="60" t="s">
        <v>465</v>
      </c>
      <c r="Z25" s="69" t="s">
        <v>219</v>
      </c>
    </row>
    <row r="26" spans="1:26" ht="72.5" x14ac:dyDescent="0.35">
      <c r="A26" s="45" t="s">
        <v>18</v>
      </c>
      <c r="B26" s="11" t="s">
        <v>188</v>
      </c>
      <c r="C26" s="12" t="s">
        <v>103</v>
      </c>
      <c r="D26" s="12" t="s">
        <v>4</v>
      </c>
      <c r="E26" s="18" t="s">
        <v>221</v>
      </c>
      <c r="F26" s="11" t="s">
        <v>104</v>
      </c>
      <c r="G26" s="11" t="s">
        <v>111</v>
      </c>
      <c r="H26" s="11" t="s">
        <v>204</v>
      </c>
      <c r="I26" s="11" t="s">
        <v>205</v>
      </c>
      <c r="J26" s="13" t="s">
        <v>206</v>
      </c>
      <c r="K26" s="37"/>
      <c r="L26" s="33">
        <v>0.6</v>
      </c>
      <c r="M26" s="33">
        <v>1</v>
      </c>
      <c r="N26" s="33" t="s">
        <v>7</v>
      </c>
      <c r="O26" s="33" t="s">
        <v>108</v>
      </c>
      <c r="P26" s="34" t="s">
        <v>59</v>
      </c>
      <c r="Q26" s="33">
        <v>0.16</v>
      </c>
      <c r="R26" s="33">
        <v>1</v>
      </c>
      <c r="S26" s="33" t="s">
        <v>7</v>
      </c>
      <c r="T26" s="33" t="s">
        <v>109</v>
      </c>
      <c r="U26" s="34" t="s">
        <v>25</v>
      </c>
      <c r="V26" s="36" t="s">
        <v>101</v>
      </c>
      <c r="W26" s="36" t="s">
        <v>101</v>
      </c>
      <c r="X26" s="34" t="s">
        <v>114</v>
      </c>
      <c r="Y26" s="60" t="s">
        <v>466</v>
      </c>
      <c r="Z26" s="69" t="s">
        <v>220</v>
      </c>
    </row>
    <row r="27" spans="1:26" ht="72.5" x14ac:dyDescent="0.35">
      <c r="A27" s="45" t="s">
        <v>44</v>
      </c>
      <c r="B27" s="26" t="s">
        <v>226</v>
      </c>
      <c r="C27" s="12" t="s">
        <v>103</v>
      </c>
      <c r="D27" s="12" t="s">
        <v>4</v>
      </c>
      <c r="E27" s="18" t="str">
        <f>+IFERROR(VLOOKUP(C27,[3]!Tabla3[#Data],2,0),"")</f>
        <v/>
      </c>
      <c r="F27" s="11" t="s">
        <v>104</v>
      </c>
      <c r="G27" s="11" t="s">
        <v>98</v>
      </c>
      <c r="H27" s="11" t="s">
        <v>230</v>
      </c>
      <c r="I27" s="11" t="s">
        <v>231</v>
      </c>
      <c r="J27" s="13" t="s">
        <v>232</v>
      </c>
      <c r="K27" s="29"/>
      <c r="L27" s="15">
        <v>0.6</v>
      </c>
      <c r="M27" s="15">
        <v>0.8</v>
      </c>
      <c r="N27" s="15" t="s">
        <v>99</v>
      </c>
      <c r="O27" s="15" t="s">
        <v>113</v>
      </c>
      <c r="P27" s="16" t="s">
        <v>13</v>
      </c>
      <c r="Q27" s="15">
        <v>0.12</v>
      </c>
      <c r="R27" s="15">
        <v>0.8</v>
      </c>
      <c r="S27" s="15" t="s">
        <v>99</v>
      </c>
      <c r="T27" s="15" t="s">
        <v>109</v>
      </c>
      <c r="U27" s="16" t="s">
        <v>14</v>
      </c>
      <c r="V27" s="36" t="s">
        <v>101</v>
      </c>
      <c r="W27" s="36" t="s">
        <v>101</v>
      </c>
      <c r="X27" s="36" t="s">
        <v>29</v>
      </c>
      <c r="Y27" s="36" t="s">
        <v>467</v>
      </c>
      <c r="Z27" s="69" t="s">
        <v>233</v>
      </c>
    </row>
    <row r="28" spans="1:26" ht="94.5" customHeight="1" x14ac:dyDescent="0.35">
      <c r="A28" s="45" t="s">
        <v>44</v>
      </c>
      <c r="B28" s="26" t="s">
        <v>226</v>
      </c>
      <c r="C28" s="12" t="s">
        <v>103</v>
      </c>
      <c r="D28" s="12" t="s">
        <v>4</v>
      </c>
      <c r="E28" s="18" t="str">
        <f>+IFERROR(VLOOKUP(C28,[3]!Tabla3[#Data],2,0),"")</f>
        <v/>
      </c>
      <c r="F28" s="11" t="s">
        <v>104</v>
      </c>
      <c r="G28" s="11" t="s">
        <v>98</v>
      </c>
      <c r="H28" s="11" t="s">
        <v>230</v>
      </c>
      <c r="I28" s="11" t="s">
        <v>231</v>
      </c>
      <c r="J28" s="13" t="s">
        <v>232</v>
      </c>
      <c r="K28" s="37"/>
      <c r="L28" s="15">
        <v>0.6</v>
      </c>
      <c r="M28" s="15">
        <v>0.8</v>
      </c>
      <c r="N28" s="15" t="s">
        <v>99</v>
      </c>
      <c r="O28" s="15" t="s">
        <v>113</v>
      </c>
      <c r="P28" s="16" t="s">
        <v>13</v>
      </c>
      <c r="Q28" s="15">
        <v>0.12</v>
      </c>
      <c r="R28" s="15">
        <v>0.8</v>
      </c>
      <c r="S28" s="15" t="s">
        <v>99</v>
      </c>
      <c r="T28" s="15" t="s">
        <v>109</v>
      </c>
      <c r="U28" s="16" t="s">
        <v>14</v>
      </c>
      <c r="V28" s="36" t="s">
        <v>101</v>
      </c>
      <c r="W28" s="36" t="s">
        <v>101</v>
      </c>
      <c r="X28" s="36" t="s">
        <v>29</v>
      </c>
      <c r="Y28" s="36" t="s">
        <v>468</v>
      </c>
      <c r="Z28" s="69" t="s">
        <v>234</v>
      </c>
    </row>
    <row r="29" spans="1:26" ht="94.5" customHeight="1" x14ac:dyDescent="0.35">
      <c r="A29" s="45" t="s">
        <v>45</v>
      </c>
      <c r="B29" s="11" t="s">
        <v>235</v>
      </c>
      <c r="C29" s="12" t="s">
        <v>103</v>
      </c>
      <c r="D29" s="12" t="s">
        <v>5</v>
      </c>
      <c r="E29" s="18" t="str">
        <f>+IFERROR(VLOOKUP(C29,[4]!Tabla3[#Data],2,0),"")</f>
        <v/>
      </c>
      <c r="F29" s="11" t="s">
        <v>104</v>
      </c>
      <c r="G29" s="11" t="s">
        <v>98</v>
      </c>
      <c r="H29" s="11" t="s">
        <v>236</v>
      </c>
      <c r="I29" s="11" t="s">
        <v>237</v>
      </c>
      <c r="J29" s="13" t="s">
        <v>238</v>
      </c>
      <c r="K29" s="29"/>
      <c r="L29" s="33">
        <v>0.8</v>
      </c>
      <c r="M29" s="33">
        <v>0.8</v>
      </c>
      <c r="N29" s="33" t="s">
        <v>19</v>
      </c>
      <c r="O29" s="33" t="s">
        <v>113</v>
      </c>
      <c r="P29" s="34" t="s">
        <v>13</v>
      </c>
      <c r="Q29" s="33">
        <v>0.16</v>
      </c>
      <c r="R29" s="33">
        <v>0.8</v>
      </c>
      <c r="S29" s="33" t="s">
        <v>100</v>
      </c>
      <c r="T29" s="33" t="s">
        <v>113</v>
      </c>
      <c r="U29" s="34" t="s">
        <v>13</v>
      </c>
      <c r="V29" s="36" t="s">
        <v>101</v>
      </c>
      <c r="W29" s="36" t="s">
        <v>101</v>
      </c>
      <c r="X29" s="36" t="s">
        <v>212</v>
      </c>
      <c r="Y29" s="36" t="s">
        <v>499</v>
      </c>
      <c r="Z29" s="69" t="s">
        <v>239</v>
      </c>
    </row>
    <row r="30" spans="1:26" ht="72.5" x14ac:dyDescent="0.35">
      <c r="A30" s="45" t="s">
        <v>45</v>
      </c>
      <c r="B30" s="11" t="s">
        <v>235</v>
      </c>
      <c r="C30" s="12" t="s">
        <v>103</v>
      </c>
      <c r="D30" s="12" t="s">
        <v>5</v>
      </c>
      <c r="E30" s="18" t="str">
        <f>+IFERROR(VLOOKUP(C30,[4]!Tabla3[#Data],2,0),"")</f>
        <v/>
      </c>
      <c r="F30" s="11" t="s">
        <v>104</v>
      </c>
      <c r="G30" s="11" t="s">
        <v>98</v>
      </c>
      <c r="H30" s="11" t="s">
        <v>236</v>
      </c>
      <c r="I30" s="11" t="s">
        <v>237</v>
      </c>
      <c r="J30" s="13" t="s">
        <v>238</v>
      </c>
      <c r="K30" s="37"/>
      <c r="L30" s="33">
        <v>0.8</v>
      </c>
      <c r="M30" s="33">
        <v>0.8</v>
      </c>
      <c r="N30" s="33" t="s">
        <v>19</v>
      </c>
      <c r="O30" s="33" t="s">
        <v>113</v>
      </c>
      <c r="P30" s="34" t="s">
        <v>13</v>
      </c>
      <c r="Q30" s="33">
        <v>0.16</v>
      </c>
      <c r="R30" s="33">
        <v>0.8</v>
      </c>
      <c r="S30" s="33" t="s">
        <v>100</v>
      </c>
      <c r="T30" s="33" t="s">
        <v>113</v>
      </c>
      <c r="U30" s="34" t="s">
        <v>13</v>
      </c>
      <c r="V30" s="36" t="s">
        <v>101</v>
      </c>
      <c r="W30" s="36" t="s">
        <v>101</v>
      </c>
      <c r="X30" s="36" t="s">
        <v>212</v>
      </c>
      <c r="Y30" s="36" t="s">
        <v>500</v>
      </c>
      <c r="Z30" s="69" t="s">
        <v>240</v>
      </c>
    </row>
    <row r="31" spans="1:26" ht="116" x14ac:dyDescent="0.35">
      <c r="A31" s="45" t="s">
        <v>51</v>
      </c>
      <c r="B31" s="11" t="s">
        <v>293</v>
      </c>
      <c r="C31" s="12" t="s">
        <v>103</v>
      </c>
      <c r="D31" s="12" t="s">
        <v>4</v>
      </c>
      <c r="E31" s="18" t="str">
        <f>+IFERROR(VLOOKUP(C31,[5]!Tabla3[#Data],2,0),"")</f>
        <v/>
      </c>
      <c r="F31" s="11" t="s">
        <v>104</v>
      </c>
      <c r="G31" s="11" t="s">
        <v>98</v>
      </c>
      <c r="H31" s="11" t="s">
        <v>297</v>
      </c>
      <c r="I31" s="11" t="s">
        <v>298</v>
      </c>
      <c r="J31" s="13" t="s">
        <v>299</v>
      </c>
      <c r="K31" s="29"/>
      <c r="L31" s="33">
        <v>0.6</v>
      </c>
      <c r="M31" s="33">
        <v>1</v>
      </c>
      <c r="N31" s="33" t="s">
        <v>99</v>
      </c>
      <c r="O31" s="33" t="s">
        <v>108</v>
      </c>
      <c r="P31" s="34" t="s">
        <v>59</v>
      </c>
      <c r="Q31" s="33">
        <v>0.08</v>
      </c>
      <c r="R31" s="33">
        <v>1</v>
      </c>
      <c r="S31" s="33" t="s">
        <v>99</v>
      </c>
      <c r="T31" s="33" t="s">
        <v>109</v>
      </c>
      <c r="U31" s="34" t="s">
        <v>14</v>
      </c>
      <c r="V31" s="34" t="s">
        <v>101</v>
      </c>
      <c r="W31" s="34" t="s">
        <v>101</v>
      </c>
      <c r="X31" s="34" t="s">
        <v>29</v>
      </c>
      <c r="Y31" s="34" t="s">
        <v>504</v>
      </c>
      <c r="Z31" s="69" t="s">
        <v>301</v>
      </c>
    </row>
    <row r="32" spans="1:26" ht="174" x14ac:dyDescent="0.35">
      <c r="A32" s="49" t="s">
        <v>53</v>
      </c>
      <c r="B32" s="11" t="s">
        <v>302</v>
      </c>
      <c r="C32" s="12" t="s">
        <v>103</v>
      </c>
      <c r="D32" s="12" t="s">
        <v>4</v>
      </c>
      <c r="E32" s="18" t="str">
        <f>+IFERROR(VLOOKUP(C32,[5]!Tabla3[#Data],2,0),"")</f>
        <v/>
      </c>
      <c r="F32" s="11" t="s">
        <v>104</v>
      </c>
      <c r="G32" s="27" t="s">
        <v>98</v>
      </c>
      <c r="H32" s="28" t="s">
        <v>306</v>
      </c>
      <c r="I32" s="28" t="s">
        <v>307</v>
      </c>
      <c r="J32" s="13" t="s">
        <v>308</v>
      </c>
      <c r="K32" s="37"/>
      <c r="L32" s="94">
        <v>0.4</v>
      </c>
      <c r="M32" s="94">
        <v>0.8</v>
      </c>
      <c r="N32" s="94" t="s">
        <v>7</v>
      </c>
      <c r="O32" s="94" t="s">
        <v>113</v>
      </c>
      <c r="P32" s="95" t="s">
        <v>13</v>
      </c>
      <c r="Q32" s="94">
        <v>0.24</v>
      </c>
      <c r="R32" s="94">
        <v>1</v>
      </c>
      <c r="S32" s="94" t="s">
        <v>7</v>
      </c>
      <c r="T32" s="94" t="s">
        <v>102</v>
      </c>
      <c r="U32" s="95" t="s">
        <v>14</v>
      </c>
      <c r="V32" s="38" t="s">
        <v>101</v>
      </c>
      <c r="W32" s="38" t="s">
        <v>101</v>
      </c>
      <c r="X32" s="38" t="s">
        <v>29</v>
      </c>
      <c r="Y32" s="38" t="s">
        <v>505</v>
      </c>
      <c r="Z32" s="96" t="s">
        <v>509</v>
      </c>
    </row>
    <row r="33" spans="1:26" ht="84" x14ac:dyDescent="0.35">
      <c r="A33" s="45" t="s">
        <v>32</v>
      </c>
      <c r="B33" s="11" t="s">
        <v>309</v>
      </c>
      <c r="C33" s="12" t="s">
        <v>103</v>
      </c>
      <c r="D33" s="12" t="s">
        <v>4</v>
      </c>
      <c r="E33" s="18" t="str">
        <f>+IFERROR(VLOOKUP(C33,[6]!Tabla3[#Data],2,0),"")</f>
        <v/>
      </c>
      <c r="F33" s="11" t="s">
        <v>104</v>
      </c>
      <c r="G33" s="11" t="s">
        <v>98</v>
      </c>
      <c r="H33" s="11" t="s">
        <v>316</v>
      </c>
      <c r="I33" s="11" t="s">
        <v>317</v>
      </c>
      <c r="J33" s="13" t="s">
        <v>318</v>
      </c>
      <c r="K33" s="29"/>
      <c r="L33" s="35">
        <v>0.4</v>
      </c>
      <c r="M33" s="35">
        <v>0.8</v>
      </c>
      <c r="N33" s="35" t="s">
        <v>7</v>
      </c>
      <c r="O33" s="35" t="s">
        <v>113</v>
      </c>
      <c r="P33" s="36" t="s">
        <v>13</v>
      </c>
      <c r="Q33" s="35">
        <v>0.4</v>
      </c>
      <c r="R33" s="35">
        <v>0.8</v>
      </c>
      <c r="S33" s="35" t="s">
        <v>7</v>
      </c>
      <c r="T33" s="35" t="s">
        <v>102</v>
      </c>
      <c r="U33" s="36" t="s">
        <v>14</v>
      </c>
      <c r="V33" s="36" t="s">
        <v>101</v>
      </c>
      <c r="W33" s="36" t="s">
        <v>101</v>
      </c>
      <c r="X33" s="36" t="s">
        <v>29</v>
      </c>
      <c r="Y33" s="36" t="s">
        <v>506</v>
      </c>
      <c r="Z33" s="69" t="s">
        <v>327</v>
      </c>
    </row>
    <row r="34" spans="1:26" ht="78" customHeight="1" x14ac:dyDescent="0.35">
      <c r="A34" s="45" t="s">
        <v>32</v>
      </c>
      <c r="B34" s="11" t="s">
        <v>309</v>
      </c>
      <c r="C34" s="12" t="s">
        <v>103</v>
      </c>
      <c r="D34" s="12" t="s">
        <v>4</v>
      </c>
      <c r="E34" s="18" t="str">
        <f>+IFERROR(VLOOKUP(C34,[6]!Tabla3[#Data],2,0),"")</f>
        <v/>
      </c>
      <c r="F34" s="11" t="s">
        <v>104</v>
      </c>
      <c r="G34" s="11" t="s">
        <v>98</v>
      </c>
      <c r="H34" s="11" t="s">
        <v>316</v>
      </c>
      <c r="I34" s="11" t="s">
        <v>317</v>
      </c>
      <c r="J34" s="13" t="s">
        <v>318</v>
      </c>
      <c r="K34" s="29"/>
      <c r="L34" s="35">
        <v>0.4</v>
      </c>
      <c r="M34" s="35">
        <v>0.8</v>
      </c>
      <c r="N34" s="35" t="s">
        <v>7</v>
      </c>
      <c r="O34" s="35" t="s">
        <v>113</v>
      </c>
      <c r="P34" s="36" t="s">
        <v>13</v>
      </c>
      <c r="Q34" s="35">
        <v>0.4</v>
      </c>
      <c r="R34" s="35">
        <v>0.8</v>
      </c>
      <c r="S34" s="35" t="s">
        <v>7</v>
      </c>
      <c r="T34" s="35" t="s">
        <v>102</v>
      </c>
      <c r="U34" s="36" t="s">
        <v>14</v>
      </c>
      <c r="V34" s="36" t="s">
        <v>101</v>
      </c>
      <c r="W34" s="36" t="s">
        <v>101</v>
      </c>
      <c r="X34" s="36" t="s">
        <v>29</v>
      </c>
      <c r="Y34" s="36" t="s">
        <v>516</v>
      </c>
      <c r="Z34" s="69" t="s">
        <v>328</v>
      </c>
    </row>
    <row r="35" spans="1:26" ht="84" x14ac:dyDescent="0.35">
      <c r="A35" s="45" t="s">
        <v>32</v>
      </c>
      <c r="B35" s="11" t="s">
        <v>309</v>
      </c>
      <c r="C35" s="12" t="s">
        <v>103</v>
      </c>
      <c r="D35" s="12" t="s">
        <v>4</v>
      </c>
      <c r="E35" s="18" t="str">
        <f>+IFERROR(VLOOKUP(C35,[6]!Tabla3[#Data],2,0),"")</f>
        <v/>
      </c>
      <c r="F35" s="11" t="s">
        <v>104</v>
      </c>
      <c r="G35" s="11" t="s">
        <v>98</v>
      </c>
      <c r="H35" s="11" t="s">
        <v>316</v>
      </c>
      <c r="I35" s="11" t="s">
        <v>317</v>
      </c>
      <c r="J35" s="13" t="s">
        <v>318</v>
      </c>
      <c r="K35" s="29"/>
      <c r="L35" s="35">
        <v>0.4</v>
      </c>
      <c r="M35" s="35">
        <v>0.8</v>
      </c>
      <c r="N35" s="35" t="s">
        <v>7</v>
      </c>
      <c r="O35" s="35" t="s">
        <v>113</v>
      </c>
      <c r="P35" s="36" t="s">
        <v>13</v>
      </c>
      <c r="Q35" s="35">
        <v>0.4</v>
      </c>
      <c r="R35" s="35">
        <v>0.8</v>
      </c>
      <c r="S35" s="35" t="s">
        <v>7</v>
      </c>
      <c r="T35" s="35" t="s">
        <v>102</v>
      </c>
      <c r="U35" s="36" t="s">
        <v>14</v>
      </c>
      <c r="V35" s="36" t="s">
        <v>101</v>
      </c>
      <c r="W35" s="36" t="s">
        <v>101</v>
      </c>
      <c r="X35" s="36" t="s">
        <v>29</v>
      </c>
      <c r="Y35" s="36" t="s">
        <v>517</v>
      </c>
      <c r="Z35" s="69" t="s">
        <v>329</v>
      </c>
    </row>
    <row r="36" spans="1:26" ht="84.5" thickBot="1" x14ac:dyDescent="0.4">
      <c r="A36" s="50" t="s">
        <v>32</v>
      </c>
      <c r="B36" s="51" t="s">
        <v>309</v>
      </c>
      <c r="C36" s="52" t="s">
        <v>103</v>
      </c>
      <c r="D36" s="52" t="s">
        <v>4</v>
      </c>
      <c r="E36" s="53" t="str">
        <f>+IFERROR(VLOOKUP(C36,[6]!Tabla3[#Data],2,0),"")</f>
        <v/>
      </c>
      <c r="F36" s="51" t="s">
        <v>104</v>
      </c>
      <c r="G36" s="51" t="s">
        <v>98</v>
      </c>
      <c r="H36" s="51" t="s">
        <v>316</v>
      </c>
      <c r="I36" s="51" t="s">
        <v>317</v>
      </c>
      <c r="J36" s="54" t="s">
        <v>318</v>
      </c>
      <c r="K36" s="62"/>
      <c r="L36" s="56">
        <v>0.4</v>
      </c>
      <c r="M36" s="56">
        <v>0.8</v>
      </c>
      <c r="N36" s="56" t="s">
        <v>7</v>
      </c>
      <c r="O36" s="56" t="s">
        <v>113</v>
      </c>
      <c r="P36" s="57" t="s">
        <v>13</v>
      </c>
      <c r="Q36" s="56">
        <v>0.4</v>
      </c>
      <c r="R36" s="56">
        <v>0.8</v>
      </c>
      <c r="S36" s="56" t="s">
        <v>7</v>
      </c>
      <c r="T36" s="56" t="s">
        <v>102</v>
      </c>
      <c r="U36" s="57" t="s">
        <v>14</v>
      </c>
      <c r="V36" s="57" t="s">
        <v>101</v>
      </c>
      <c r="W36" s="57" t="s">
        <v>101</v>
      </c>
      <c r="X36" s="57" t="s">
        <v>29</v>
      </c>
      <c r="Y36" s="57" t="s">
        <v>518</v>
      </c>
      <c r="Z36" s="73" t="s">
        <v>330</v>
      </c>
    </row>
    <row r="37" spans="1:26" x14ac:dyDescent="0.35">
      <c r="A37" s="7"/>
      <c r="B37" s="3"/>
      <c r="C37" s="3"/>
      <c r="D37" s="3"/>
      <c r="E37" s="3"/>
      <c r="F37" s="3"/>
      <c r="G37" s="3"/>
      <c r="H37" s="3"/>
      <c r="I37" s="3"/>
      <c r="J37" s="3"/>
      <c r="K37" s="3"/>
      <c r="L37" s="3"/>
      <c r="M37" s="3"/>
      <c r="N37" s="3"/>
      <c r="O37" s="3"/>
      <c r="P37" s="3"/>
      <c r="Q37" s="3"/>
      <c r="R37" s="3"/>
      <c r="S37" s="3"/>
      <c r="T37" s="3"/>
      <c r="U37" s="5"/>
    </row>
    <row r="38" spans="1:26" x14ac:dyDescent="0.35">
      <c r="A38" s="7"/>
      <c r="B38" s="3"/>
      <c r="C38" s="3"/>
      <c r="D38" s="3"/>
      <c r="E38" s="3"/>
      <c r="F38" s="3"/>
      <c r="G38" s="3"/>
      <c r="H38" s="3"/>
      <c r="I38" s="3"/>
      <c r="J38" s="3"/>
      <c r="K38" s="3"/>
      <c r="L38" s="3"/>
      <c r="M38" s="3"/>
      <c r="N38" s="3"/>
      <c r="O38" s="3"/>
      <c r="P38" s="3"/>
      <c r="Q38" s="3"/>
      <c r="R38" s="3"/>
      <c r="S38" s="3"/>
      <c r="T38" s="3"/>
      <c r="U38" s="5"/>
    </row>
    <row r="39" spans="1:26" x14ac:dyDescent="0.35">
      <c r="A39" s="7"/>
      <c r="B39" s="3"/>
      <c r="C39" s="3"/>
      <c r="D39" s="3"/>
      <c r="E39" s="3"/>
      <c r="F39" s="3"/>
      <c r="G39" s="3"/>
      <c r="H39" s="3"/>
      <c r="I39" s="3"/>
      <c r="J39" s="3"/>
      <c r="K39" s="3"/>
      <c r="L39" s="3"/>
      <c r="M39" s="3"/>
      <c r="N39" s="3"/>
      <c r="O39" s="3"/>
      <c r="P39" s="3"/>
      <c r="Q39" s="3"/>
      <c r="R39" s="3"/>
      <c r="S39" s="3"/>
      <c r="T39" s="3"/>
      <c r="U39" s="5"/>
    </row>
    <row r="40" spans="1:26" x14ac:dyDescent="0.35">
      <c r="A40" s="7"/>
      <c r="B40" s="3"/>
      <c r="C40" s="3"/>
      <c r="D40" s="3"/>
      <c r="E40" s="3"/>
      <c r="F40" s="3"/>
      <c r="G40" s="3"/>
      <c r="H40" s="3"/>
      <c r="I40" s="3"/>
      <c r="J40" s="3"/>
      <c r="K40" s="3"/>
      <c r="L40" s="3"/>
      <c r="M40" s="3"/>
      <c r="N40" s="3"/>
      <c r="O40" s="3"/>
      <c r="P40" s="3"/>
      <c r="Q40" s="3"/>
      <c r="R40" s="3"/>
      <c r="S40" s="3"/>
      <c r="T40" s="3"/>
      <c r="U40" s="5"/>
    </row>
    <row r="41" spans="1:26" x14ac:dyDescent="0.35">
      <c r="A41" s="7"/>
      <c r="B41" s="3"/>
      <c r="C41" s="3"/>
      <c r="D41" s="3"/>
      <c r="E41" s="3"/>
      <c r="F41" s="3"/>
      <c r="G41" s="3"/>
      <c r="H41" s="3"/>
      <c r="I41" s="3"/>
      <c r="J41" s="3"/>
      <c r="K41" s="3"/>
      <c r="L41" s="3"/>
      <c r="M41" s="3"/>
      <c r="N41" s="3"/>
      <c r="O41" s="3"/>
      <c r="P41" s="3"/>
      <c r="Q41" s="3"/>
      <c r="R41" s="3"/>
      <c r="S41" s="3"/>
      <c r="T41" s="3"/>
      <c r="U41" s="5"/>
    </row>
    <row r="42" spans="1:26" x14ac:dyDescent="0.35">
      <c r="A42" s="7"/>
      <c r="B42" s="3"/>
      <c r="C42" s="3"/>
      <c r="D42" s="3"/>
      <c r="E42" s="3"/>
      <c r="F42" s="3"/>
      <c r="G42" s="3"/>
      <c r="H42" s="3"/>
      <c r="I42" s="3"/>
      <c r="J42" s="3"/>
      <c r="K42" s="3"/>
      <c r="L42" s="3"/>
      <c r="M42" s="3"/>
      <c r="N42" s="3"/>
      <c r="O42" s="3"/>
      <c r="P42" s="3"/>
      <c r="Q42" s="3"/>
      <c r="R42" s="3"/>
      <c r="S42" s="3"/>
      <c r="T42" s="3"/>
      <c r="U42" s="5"/>
    </row>
    <row r="43" spans="1:26" x14ac:dyDescent="0.35">
      <c r="A43" s="7"/>
      <c r="B43" s="3"/>
      <c r="C43" s="3"/>
      <c r="D43" s="3"/>
      <c r="E43" s="3"/>
      <c r="F43" s="3"/>
      <c r="G43" s="3"/>
      <c r="H43" s="3"/>
      <c r="I43" s="3"/>
      <c r="J43" s="3"/>
      <c r="K43" s="3"/>
      <c r="L43" s="3"/>
      <c r="M43" s="3"/>
      <c r="N43" s="3"/>
      <c r="O43" s="3"/>
      <c r="P43" s="3"/>
      <c r="Q43" s="3"/>
      <c r="R43" s="3"/>
      <c r="S43" s="3"/>
      <c r="T43" s="3"/>
      <c r="U43" s="5"/>
    </row>
    <row r="44" spans="1:26" x14ac:dyDescent="0.35">
      <c r="A44" s="7"/>
      <c r="B44" s="3"/>
      <c r="C44" s="3"/>
      <c r="D44" s="3"/>
      <c r="E44" s="3"/>
      <c r="F44" s="3"/>
      <c r="G44" s="3"/>
      <c r="H44" s="3"/>
      <c r="I44" s="3"/>
      <c r="J44" s="3"/>
      <c r="K44" s="3"/>
      <c r="L44" s="3"/>
      <c r="M44" s="3"/>
      <c r="N44" s="3"/>
      <c r="O44" s="3"/>
      <c r="P44" s="3"/>
      <c r="Q44" s="3"/>
      <c r="R44" s="3"/>
      <c r="S44" s="3"/>
      <c r="T44" s="3"/>
      <c r="U44" s="5"/>
    </row>
    <row r="45" spans="1:26" x14ac:dyDescent="0.35">
      <c r="A45" s="7"/>
      <c r="B45" s="3"/>
      <c r="C45" s="3"/>
      <c r="D45" s="3"/>
      <c r="E45" s="3"/>
      <c r="F45" s="3"/>
      <c r="G45" s="3"/>
      <c r="H45" s="3"/>
      <c r="I45" s="3"/>
      <c r="J45" s="3"/>
      <c r="K45" s="3"/>
      <c r="L45" s="3"/>
      <c r="M45" s="3"/>
      <c r="N45" s="3"/>
      <c r="O45" s="3"/>
      <c r="P45" s="3"/>
      <c r="Q45" s="3"/>
      <c r="R45" s="3"/>
      <c r="S45" s="3"/>
      <c r="T45" s="3"/>
      <c r="U45" s="5"/>
    </row>
    <row r="46" spans="1:26" x14ac:dyDescent="0.35">
      <c r="A46" s="7"/>
      <c r="B46" s="3"/>
      <c r="C46" s="3"/>
      <c r="D46" s="3"/>
      <c r="E46" s="3"/>
      <c r="F46" s="3"/>
      <c r="G46" s="3"/>
      <c r="H46" s="3"/>
      <c r="I46" s="3"/>
      <c r="J46" s="3"/>
      <c r="K46" s="3"/>
      <c r="L46" s="3"/>
      <c r="M46" s="3"/>
      <c r="N46" s="3"/>
      <c r="O46" s="3"/>
      <c r="P46" s="3"/>
      <c r="Q46" s="3"/>
      <c r="R46" s="3"/>
      <c r="S46" s="3"/>
      <c r="T46" s="3"/>
      <c r="U46" s="5"/>
    </row>
    <row r="47" spans="1:26" x14ac:dyDescent="0.35">
      <c r="A47" s="7"/>
      <c r="B47" s="3"/>
      <c r="C47" s="3"/>
      <c r="D47" s="3"/>
      <c r="E47" s="3"/>
      <c r="F47" s="3"/>
      <c r="G47" s="3"/>
      <c r="H47" s="3"/>
      <c r="I47" s="3"/>
      <c r="J47" s="3"/>
      <c r="K47" s="3"/>
      <c r="L47" s="3"/>
      <c r="M47" s="3"/>
      <c r="N47" s="3"/>
      <c r="O47" s="3"/>
      <c r="P47" s="3"/>
      <c r="Q47" s="3"/>
      <c r="R47" s="3"/>
      <c r="S47" s="3"/>
      <c r="T47" s="3"/>
      <c r="U47" s="5"/>
    </row>
    <row r="48" spans="1:26" x14ac:dyDescent="0.35">
      <c r="A48" s="7"/>
      <c r="B48" s="3"/>
      <c r="C48" s="3"/>
      <c r="D48" s="3"/>
      <c r="E48" s="3"/>
      <c r="F48" s="3"/>
      <c r="G48" s="3"/>
      <c r="H48" s="3"/>
      <c r="I48" s="3"/>
      <c r="J48" s="3"/>
      <c r="K48" s="3"/>
      <c r="L48" s="3"/>
      <c r="M48" s="3"/>
      <c r="N48" s="3"/>
      <c r="O48" s="3"/>
      <c r="P48" s="3"/>
      <c r="Q48" s="3"/>
      <c r="R48" s="3"/>
      <c r="S48" s="3"/>
      <c r="T48" s="3"/>
      <c r="U48" s="5"/>
    </row>
    <row r="49" spans="1:21" x14ac:dyDescent="0.35">
      <c r="A49" s="7"/>
      <c r="B49" s="3"/>
      <c r="C49" s="3"/>
      <c r="D49" s="3"/>
      <c r="E49" s="3"/>
      <c r="F49" s="3"/>
      <c r="G49" s="3"/>
      <c r="H49" s="3"/>
      <c r="I49" s="3"/>
      <c r="J49" s="3"/>
      <c r="K49" s="3"/>
      <c r="L49" s="3"/>
      <c r="M49" s="3"/>
      <c r="N49" s="3"/>
      <c r="O49" s="3"/>
      <c r="P49" s="3"/>
      <c r="Q49" s="3"/>
      <c r="R49" s="3"/>
      <c r="S49" s="3"/>
      <c r="T49" s="3"/>
      <c r="U49" s="5"/>
    </row>
    <row r="50" spans="1:21" x14ac:dyDescent="0.35">
      <c r="A50" s="7"/>
      <c r="B50" s="3"/>
      <c r="C50" s="3"/>
      <c r="D50" s="3"/>
      <c r="E50" s="3"/>
      <c r="F50" s="3"/>
      <c r="G50" s="3"/>
      <c r="H50" s="3"/>
      <c r="I50" s="3"/>
      <c r="J50" s="3"/>
      <c r="K50" s="3"/>
      <c r="L50" s="3"/>
      <c r="M50" s="3"/>
      <c r="N50" s="3"/>
      <c r="O50" s="3"/>
      <c r="P50" s="3"/>
      <c r="Q50" s="3"/>
      <c r="R50" s="3"/>
      <c r="S50" s="3"/>
      <c r="T50" s="3"/>
      <c r="U50" s="5"/>
    </row>
    <row r="51" spans="1:21" x14ac:dyDescent="0.35">
      <c r="A51" s="7"/>
      <c r="B51" s="3"/>
      <c r="C51" s="3"/>
      <c r="D51" s="3"/>
      <c r="E51" s="3"/>
      <c r="F51" s="3"/>
      <c r="G51" s="3"/>
      <c r="H51" s="3"/>
      <c r="I51" s="3"/>
      <c r="J51" s="3"/>
      <c r="K51" s="3"/>
      <c r="L51" s="3"/>
      <c r="M51" s="3"/>
      <c r="N51" s="3"/>
      <c r="O51" s="3"/>
      <c r="P51" s="3"/>
      <c r="Q51" s="3"/>
      <c r="R51" s="3"/>
      <c r="S51" s="3"/>
      <c r="T51" s="3"/>
      <c r="U51" s="5"/>
    </row>
    <row r="52" spans="1:21" x14ac:dyDescent="0.35">
      <c r="A52" s="7"/>
      <c r="B52" s="3"/>
      <c r="C52" s="3"/>
      <c r="D52" s="3"/>
      <c r="E52" s="3"/>
      <c r="F52" s="3"/>
      <c r="G52" s="3"/>
      <c r="H52" s="3"/>
      <c r="I52" s="3"/>
      <c r="J52" s="3"/>
      <c r="K52" s="3"/>
      <c r="L52" s="3"/>
      <c r="M52" s="3"/>
      <c r="N52" s="3"/>
      <c r="O52" s="3"/>
      <c r="P52" s="3"/>
      <c r="Q52" s="3"/>
      <c r="R52" s="3"/>
      <c r="S52" s="3"/>
      <c r="T52" s="3"/>
      <c r="U52" s="5"/>
    </row>
    <row r="53" spans="1:21" x14ac:dyDescent="0.35">
      <c r="A53" s="7"/>
      <c r="B53" s="3"/>
      <c r="C53" s="3"/>
      <c r="D53" s="3"/>
      <c r="E53" s="3"/>
      <c r="F53" s="3"/>
      <c r="G53" s="3"/>
      <c r="H53" s="3"/>
      <c r="I53" s="3"/>
      <c r="J53" s="3"/>
      <c r="K53" s="3"/>
      <c r="L53" s="3"/>
      <c r="M53" s="3"/>
      <c r="N53" s="3"/>
      <c r="O53" s="3"/>
      <c r="P53" s="3"/>
      <c r="Q53" s="3"/>
      <c r="R53" s="3"/>
      <c r="S53" s="3"/>
      <c r="T53" s="3"/>
      <c r="U53" s="5"/>
    </row>
    <row r="54" spans="1:21" x14ac:dyDescent="0.35">
      <c r="A54" s="7"/>
      <c r="B54" s="3"/>
      <c r="C54" s="3"/>
      <c r="D54" s="3"/>
      <c r="E54" s="3"/>
      <c r="F54" s="3"/>
      <c r="G54" s="3"/>
      <c r="H54" s="3"/>
      <c r="I54" s="3"/>
      <c r="J54" s="3"/>
      <c r="K54" s="3"/>
      <c r="L54" s="3"/>
      <c r="M54" s="3"/>
      <c r="N54" s="3"/>
      <c r="O54" s="3"/>
      <c r="P54" s="3"/>
      <c r="Q54" s="3"/>
      <c r="R54" s="3"/>
      <c r="S54" s="3"/>
      <c r="T54" s="3"/>
      <c r="U54" s="5"/>
    </row>
    <row r="55" spans="1:21" x14ac:dyDescent="0.35">
      <c r="A55" s="7"/>
      <c r="B55" s="3"/>
      <c r="C55" s="3"/>
      <c r="D55" s="3"/>
      <c r="E55" s="3"/>
      <c r="F55" s="3"/>
      <c r="G55" s="3"/>
      <c r="H55" s="3"/>
      <c r="I55" s="3"/>
      <c r="J55" s="3"/>
      <c r="K55" s="3"/>
      <c r="L55" s="3"/>
      <c r="M55" s="3"/>
      <c r="N55" s="3"/>
      <c r="O55" s="3"/>
      <c r="P55" s="3"/>
      <c r="Q55" s="3"/>
      <c r="R55" s="3"/>
      <c r="S55" s="3"/>
      <c r="T55" s="3"/>
      <c r="U55" s="5"/>
    </row>
    <row r="56" spans="1:21" x14ac:dyDescent="0.35">
      <c r="A56" s="7"/>
      <c r="B56" s="3"/>
      <c r="C56" s="3"/>
      <c r="D56" s="3"/>
      <c r="E56" s="3"/>
      <c r="F56" s="3"/>
      <c r="G56" s="3"/>
      <c r="H56" s="3"/>
      <c r="I56" s="3"/>
      <c r="J56" s="3"/>
      <c r="K56" s="3"/>
      <c r="L56" s="3"/>
      <c r="M56" s="3"/>
      <c r="N56" s="3"/>
      <c r="O56" s="3"/>
      <c r="P56" s="3"/>
      <c r="Q56" s="3"/>
      <c r="R56" s="3"/>
      <c r="S56" s="3"/>
      <c r="T56" s="3"/>
      <c r="U56" s="5"/>
    </row>
    <row r="57" spans="1:21" x14ac:dyDescent="0.35">
      <c r="A57" s="7"/>
      <c r="B57" s="3"/>
      <c r="C57" s="3"/>
      <c r="D57" s="3"/>
      <c r="E57" s="3"/>
      <c r="F57" s="3"/>
      <c r="G57" s="3"/>
      <c r="H57" s="3"/>
      <c r="I57" s="3"/>
      <c r="J57" s="3"/>
      <c r="K57" s="3"/>
      <c r="L57" s="3"/>
      <c r="M57" s="3"/>
      <c r="N57" s="3"/>
      <c r="O57" s="3"/>
      <c r="P57" s="3"/>
      <c r="Q57" s="3"/>
      <c r="R57" s="3"/>
      <c r="S57" s="3"/>
      <c r="T57" s="3"/>
      <c r="U57" s="5"/>
    </row>
    <row r="58" spans="1:21" ht="47.5" customHeight="1" x14ac:dyDescent="0.35">
      <c r="A58" s="7"/>
      <c r="B58" s="3"/>
      <c r="C58" s="3"/>
      <c r="D58" s="3"/>
      <c r="E58" s="3"/>
      <c r="F58" s="3"/>
      <c r="G58" s="3"/>
      <c r="H58" s="3"/>
      <c r="I58" s="3"/>
      <c r="J58" s="3"/>
      <c r="K58" s="3"/>
      <c r="L58" s="3"/>
      <c r="M58" s="3"/>
      <c r="N58" s="3"/>
      <c r="O58" s="3"/>
      <c r="P58" s="3"/>
      <c r="Q58" s="3"/>
      <c r="R58" s="3"/>
      <c r="S58" s="3"/>
      <c r="T58" s="3"/>
      <c r="U58" s="5"/>
    </row>
    <row r="59" spans="1:21" ht="61" customHeight="1" x14ac:dyDescent="0.35">
      <c r="A59" s="7"/>
      <c r="B59" s="3"/>
      <c r="C59" s="3"/>
      <c r="D59" s="3"/>
      <c r="E59" s="3"/>
      <c r="F59" s="3"/>
      <c r="G59" s="3"/>
      <c r="H59" s="3"/>
      <c r="I59" s="3"/>
      <c r="J59" s="3"/>
      <c r="K59" s="3"/>
      <c r="L59" s="3"/>
      <c r="M59" s="3"/>
      <c r="N59" s="3"/>
      <c r="O59" s="3"/>
      <c r="P59" s="3"/>
      <c r="Q59" s="3"/>
      <c r="R59" s="3"/>
      <c r="S59" s="3"/>
      <c r="T59" s="3"/>
      <c r="U59" s="5"/>
    </row>
    <row r="60" spans="1:21" x14ac:dyDescent="0.35">
      <c r="A60" s="7"/>
      <c r="B60" s="3"/>
      <c r="C60" s="3"/>
      <c r="D60" s="3"/>
      <c r="E60" s="3"/>
      <c r="F60" s="3"/>
      <c r="G60" s="3"/>
      <c r="H60" s="3"/>
      <c r="I60" s="3"/>
      <c r="J60" s="3"/>
      <c r="K60" s="3"/>
      <c r="L60" s="3"/>
      <c r="M60" s="3"/>
      <c r="N60" s="3"/>
      <c r="O60" s="3"/>
      <c r="P60" s="3"/>
      <c r="Q60" s="3"/>
      <c r="R60" s="3"/>
      <c r="S60" s="3"/>
      <c r="T60" s="3"/>
      <c r="U60" s="5"/>
    </row>
    <row r="61" spans="1:21" x14ac:dyDescent="0.35">
      <c r="A61" s="7"/>
      <c r="B61" s="3"/>
      <c r="C61" s="3"/>
      <c r="D61" s="3"/>
      <c r="E61" s="3"/>
      <c r="F61" s="3"/>
      <c r="G61" s="3"/>
      <c r="H61" s="3"/>
      <c r="I61" s="3"/>
      <c r="J61" s="3"/>
      <c r="K61" s="3"/>
      <c r="L61" s="3"/>
      <c r="M61" s="3"/>
      <c r="N61" s="3"/>
      <c r="O61" s="3"/>
      <c r="P61" s="3"/>
      <c r="Q61" s="3"/>
      <c r="R61" s="3"/>
      <c r="S61" s="3"/>
      <c r="T61" s="3"/>
      <c r="U61" s="5"/>
    </row>
    <row r="62" spans="1:21" x14ac:dyDescent="0.35">
      <c r="A62" s="7"/>
      <c r="B62" s="3"/>
      <c r="C62" s="3"/>
      <c r="D62" s="3"/>
      <c r="E62" s="3"/>
      <c r="F62" s="3"/>
      <c r="G62" s="3"/>
      <c r="H62" s="3"/>
      <c r="I62" s="3"/>
      <c r="J62" s="3"/>
      <c r="K62" s="3"/>
      <c r="L62" s="3"/>
      <c r="M62" s="3"/>
      <c r="N62" s="3"/>
      <c r="O62" s="3"/>
      <c r="P62" s="3"/>
      <c r="Q62" s="3"/>
      <c r="R62" s="3"/>
      <c r="S62" s="3"/>
      <c r="T62" s="3"/>
      <c r="U62" s="5"/>
    </row>
    <row r="63" spans="1:21" x14ac:dyDescent="0.35">
      <c r="A63" s="7"/>
      <c r="B63" s="3"/>
      <c r="C63" s="3"/>
      <c r="D63" s="3"/>
      <c r="E63" s="3"/>
      <c r="F63" s="3"/>
      <c r="G63" s="3"/>
      <c r="H63" s="3"/>
      <c r="I63" s="3"/>
      <c r="J63" s="3"/>
      <c r="K63" s="3"/>
      <c r="L63" s="3"/>
      <c r="M63" s="3"/>
      <c r="N63" s="3"/>
      <c r="O63" s="3"/>
      <c r="P63" s="3"/>
      <c r="Q63" s="3"/>
      <c r="R63" s="3"/>
      <c r="S63" s="3"/>
      <c r="T63" s="3"/>
      <c r="U63" s="5"/>
    </row>
    <row r="64" spans="1:21" x14ac:dyDescent="0.35">
      <c r="A64" s="7"/>
      <c r="B64" s="3"/>
      <c r="C64" s="3"/>
      <c r="D64" s="3"/>
      <c r="E64" s="3"/>
      <c r="F64" s="3"/>
      <c r="G64" s="3"/>
      <c r="H64" s="3"/>
      <c r="I64" s="3"/>
      <c r="J64" s="3"/>
      <c r="K64" s="3"/>
      <c r="L64" s="3"/>
      <c r="M64" s="3"/>
      <c r="N64" s="3"/>
      <c r="O64" s="3"/>
      <c r="P64" s="3"/>
      <c r="Q64" s="3"/>
      <c r="R64" s="3"/>
      <c r="S64" s="3"/>
      <c r="T64" s="3"/>
      <c r="U64" s="5"/>
    </row>
    <row r="65" spans="1:21" x14ac:dyDescent="0.35">
      <c r="A65" s="7"/>
      <c r="B65" s="3"/>
      <c r="C65" s="3"/>
      <c r="D65" s="3"/>
      <c r="E65" s="3"/>
      <c r="F65" s="3"/>
      <c r="G65" s="3"/>
      <c r="H65" s="3"/>
      <c r="I65" s="3"/>
      <c r="J65" s="3"/>
      <c r="K65" s="3"/>
      <c r="L65" s="3"/>
      <c r="M65" s="3"/>
      <c r="N65" s="3"/>
      <c r="O65" s="3"/>
      <c r="P65" s="3"/>
      <c r="Q65" s="3"/>
      <c r="R65" s="3"/>
      <c r="S65" s="3"/>
      <c r="T65" s="3"/>
      <c r="U65" s="5"/>
    </row>
    <row r="66" spans="1:21" x14ac:dyDescent="0.35">
      <c r="A66" s="7"/>
      <c r="B66" s="3"/>
      <c r="C66" s="3"/>
      <c r="D66" s="3"/>
      <c r="E66" s="3"/>
      <c r="F66" s="3"/>
      <c r="G66" s="3"/>
      <c r="H66" s="3"/>
      <c r="I66" s="3"/>
      <c r="J66" s="3"/>
      <c r="K66" s="3"/>
      <c r="L66" s="3"/>
      <c r="M66" s="3"/>
      <c r="N66" s="3"/>
      <c r="O66" s="3"/>
      <c r="P66" s="3"/>
      <c r="Q66" s="3"/>
      <c r="R66" s="3"/>
      <c r="S66" s="3"/>
      <c r="T66" s="3"/>
      <c r="U66" s="5"/>
    </row>
    <row r="67" spans="1:21" x14ac:dyDescent="0.35">
      <c r="A67" s="7"/>
      <c r="B67" s="3"/>
      <c r="C67" s="3"/>
      <c r="D67" s="3"/>
      <c r="E67" s="3"/>
      <c r="F67" s="3"/>
      <c r="G67" s="3"/>
      <c r="H67" s="3"/>
      <c r="I67" s="3"/>
      <c r="J67" s="3"/>
      <c r="K67" s="3"/>
      <c r="L67" s="3"/>
      <c r="M67" s="3"/>
      <c r="N67" s="3"/>
      <c r="O67" s="3"/>
      <c r="P67" s="3"/>
      <c r="Q67" s="3"/>
      <c r="R67" s="3"/>
      <c r="S67" s="3"/>
      <c r="T67" s="3"/>
      <c r="U67" s="5"/>
    </row>
    <row r="68" spans="1:21" x14ac:dyDescent="0.35">
      <c r="A68" s="7"/>
      <c r="B68" s="3"/>
      <c r="C68" s="3"/>
      <c r="D68" s="3"/>
      <c r="E68" s="3"/>
      <c r="F68" s="3"/>
      <c r="G68" s="3"/>
      <c r="H68" s="3"/>
      <c r="I68" s="3"/>
      <c r="J68" s="3"/>
      <c r="K68" s="3"/>
      <c r="L68" s="3"/>
      <c r="M68" s="3"/>
      <c r="N68" s="3"/>
      <c r="O68" s="3"/>
      <c r="P68" s="3"/>
      <c r="Q68" s="3"/>
      <c r="R68" s="3"/>
      <c r="S68" s="3"/>
      <c r="T68" s="3"/>
      <c r="U68" s="5"/>
    </row>
    <row r="69" spans="1:21" x14ac:dyDescent="0.35">
      <c r="A69" s="7"/>
      <c r="B69" s="3"/>
      <c r="C69" s="3"/>
      <c r="D69" s="3"/>
      <c r="E69" s="3"/>
      <c r="F69" s="3"/>
      <c r="G69" s="3"/>
      <c r="H69" s="3"/>
      <c r="I69" s="3"/>
      <c r="J69" s="3"/>
      <c r="K69" s="3"/>
      <c r="L69" s="3"/>
      <c r="M69" s="3"/>
      <c r="N69" s="3"/>
      <c r="O69" s="3"/>
      <c r="P69" s="3"/>
      <c r="Q69" s="3"/>
      <c r="R69" s="3"/>
      <c r="S69" s="3"/>
      <c r="T69" s="3"/>
      <c r="U69" s="5"/>
    </row>
    <row r="70" spans="1:21" x14ac:dyDescent="0.35">
      <c r="A70" s="7"/>
      <c r="B70" s="3"/>
      <c r="C70" s="3"/>
      <c r="D70" s="3"/>
      <c r="E70" s="3"/>
      <c r="F70" s="3"/>
      <c r="G70" s="3"/>
      <c r="H70" s="3"/>
      <c r="I70" s="3"/>
      <c r="J70" s="3"/>
      <c r="K70" s="3"/>
      <c r="L70" s="3"/>
      <c r="M70" s="3"/>
      <c r="N70" s="3"/>
      <c r="O70" s="3"/>
      <c r="P70" s="3"/>
      <c r="Q70" s="3"/>
      <c r="R70" s="3"/>
      <c r="S70" s="3"/>
      <c r="T70" s="3"/>
      <c r="U70" s="5"/>
    </row>
    <row r="71" spans="1:21" x14ac:dyDescent="0.35">
      <c r="A71" s="7"/>
      <c r="B71" s="3"/>
      <c r="C71" s="3"/>
      <c r="D71" s="3"/>
      <c r="E71" s="3"/>
      <c r="F71" s="3"/>
      <c r="G71" s="3"/>
      <c r="H71" s="3"/>
      <c r="I71" s="3"/>
      <c r="J71" s="3"/>
      <c r="K71" s="3"/>
      <c r="L71" s="3"/>
      <c r="M71" s="3"/>
      <c r="N71" s="3"/>
      <c r="O71" s="3"/>
      <c r="P71" s="3"/>
      <c r="Q71" s="3"/>
      <c r="R71" s="3"/>
      <c r="S71" s="3"/>
      <c r="T71" s="3"/>
      <c r="U71" s="5"/>
    </row>
    <row r="72" spans="1:21" ht="52" customHeight="1" x14ac:dyDescent="0.35">
      <c r="A72" s="7"/>
      <c r="B72" s="3"/>
      <c r="C72" s="3"/>
      <c r="D72" s="3"/>
      <c r="E72" s="3"/>
      <c r="F72" s="3"/>
      <c r="G72" s="3"/>
      <c r="H72" s="3"/>
      <c r="I72" s="3"/>
      <c r="J72" s="3"/>
      <c r="K72" s="3"/>
      <c r="L72" s="3"/>
      <c r="M72" s="3"/>
      <c r="N72" s="3"/>
      <c r="O72" s="3"/>
      <c r="P72" s="3"/>
      <c r="Q72" s="3"/>
      <c r="R72" s="3"/>
      <c r="S72" s="3"/>
      <c r="T72" s="3"/>
      <c r="U72" s="5"/>
    </row>
    <row r="73" spans="1:21" x14ac:dyDescent="0.35">
      <c r="A73" s="7"/>
      <c r="B73" s="3"/>
      <c r="C73" s="3"/>
      <c r="D73" s="3"/>
      <c r="E73" s="3"/>
      <c r="F73" s="3"/>
      <c r="G73" s="3"/>
      <c r="H73" s="3"/>
      <c r="I73" s="3"/>
      <c r="J73" s="3"/>
      <c r="K73" s="3"/>
      <c r="L73" s="3"/>
      <c r="M73" s="3"/>
      <c r="N73" s="3"/>
      <c r="O73" s="3"/>
      <c r="P73" s="3"/>
      <c r="Q73" s="3"/>
      <c r="R73" s="3"/>
      <c r="S73" s="3"/>
      <c r="T73" s="3"/>
      <c r="U73" s="5"/>
    </row>
    <row r="74" spans="1:21" ht="104.15" customHeight="1" x14ac:dyDescent="0.35">
      <c r="A74" s="7"/>
      <c r="B74" s="3"/>
      <c r="C74" s="3"/>
      <c r="D74" s="3"/>
      <c r="E74" s="3"/>
      <c r="F74" s="3"/>
      <c r="G74" s="3"/>
      <c r="H74" s="3"/>
      <c r="I74" s="3"/>
      <c r="J74" s="3"/>
      <c r="K74" s="3"/>
      <c r="L74" s="3"/>
      <c r="M74" s="3"/>
      <c r="N74" s="3"/>
      <c r="O74" s="3"/>
      <c r="P74" s="3"/>
      <c r="Q74" s="3"/>
      <c r="R74" s="3"/>
      <c r="S74" s="3"/>
      <c r="T74" s="3"/>
      <c r="U74" s="5"/>
    </row>
    <row r="75" spans="1:21" x14ac:dyDescent="0.35">
      <c r="A75" s="8"/>
      <c r="B75" s="4"/>
      <c r="C75" s="4"/>
      <c r="D75" s="4"/>
      <c r="E75" s="4"/>
      <c r="F75" s="4"/>
      <c r="G75" s="4"/>
      <c r="H75" s="4"/>
      <c r="I75" s="4"/>
      <c r="J75" s="4"/>
      <c r="K75" s="4"/>
      <c r="L75" s="4"/>
      <c r="M75" s="4"/>
      <c r="N75" s="4"/>
      <c r="O75" s="4"/>
      <c r="P75" s="4"/>
      <c r="Q75" s="4"/>
      <c r="R75" s="4"/>
      <c r="S75" s="4"/>
      <c r="T75" s="4"/>
      <c r="U75" s="6"/>
    </row>
  </sheetData>
  <autoFilter ref="A7:Z36" xr:uid="{A3B28530-1BA8-4C19-90DE-C06FF8F665DA}"/>
  <mergeCells count="5">
    <mergeCell ref="B1:Z4"/>
    <mergeCell ref="C6:E6"/>
    <mergeCell ref="N6:P6"/>
    <mergeCell ref="S6:U6"/>
    <mergeCell ref="A1:A4"/>
  </mergeCells>
  <phoneticPr fontId="16" type="noConversion"/>
  <dataValidations count="4">
    <dataValidation type="list" allowBlank="1" showInputMessage="1" showErrorMessage="1" sqref="G8:G10" xr:uid="{2F3E9D3B-68D6-4829-ACB3-7AFB893C030A}">
      <formula1>INDIRECT($F8)</formula1>
    </dataValidation>
    <dataValidation type="list" allowBlank="1" showInputMessage="1" showErrorMessage="1" sqref="G33:G36 G12:G31" xr:uid="{2D058931-7974-4484-A230-F1895C592AB8}">
      <formula1>INDIRECT($E12)</formula1>
    </dataValidation>
    <dataValidation type="list" allowBlank="1" showErrorMessage="1" sqref="G32" xr:uid="{7B6B4958-7484-48E0-BC34-E39FE908F9B6}">
      <formula1>INDIRECT($F32)</formula1>
    </dataValidation>
    <dataValidation type="list" allowBlank="1" showInputMessage="1" showErrorMessage="1" sqref="D8:D36" xr:uid="{A6AAEA49-51D6-4E42-A04D-AB2456361BEE}">
      <formula1>INDIRECT(C8)</formula1>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0A1E3-2835-4470-BC67-3688D37BA375}">
  <dimension ref="A1:AM12"/>
  <sheetViews>
    <sheetView topLeftCell="F1" zoomScale="60" zoomScaleNormal="60" workbookViewId="0">
      <selection activeCell="S35" sqref="S35"/>
    </sheetView>
  </sheetViews>
  <sheetFormatPr baseColWidth="10" defaultRowHeight="14.5" x14ac:dyDescent="0.35"/>
  <cols>
    <col min="1" max="1" width="22.54296875" customWidth="1"/>
    <col min="2" max="4" width="14.453125" customWidth="1"/>
    <col min="5" max="5" width="38.1796875" customWidth="1"/>
    <col min="7" max="7" width="14.7265625" customWidth="1"/>
    <col min="9" max="9" width="14" customWidth="1"/>
    <col min="10" max="10" width="19.1796875" bestFit="1" customWidth="1"/>
    <col min="11" max="11" width="24.1796875" customWidth="1"/>
    <col min="12" max="12" width="15.54296875" customWidth="1"/>
    <col min="14" max="14" width="13.453125" customWidth="1"/>
    <col min="15" max="15" width="62.26953125" customWidth="1"/>
    <col min="16" max="16" width="14.453125" customWidth="1"/>
    <col min="19" max="19" width="13.453125" customWidth="1"/>
    <col min="21" max="21" width="45" customWidth="1"/>
  </cols>
  <sheetData>
    <row r="1" spans="1:39" ht="20.25" customHeight="1" x14ac:dyDescent="0.35">
      <c r="A1" s="107"/>
      <c r="B1" s="108" t="s">
        <v>68</v>
      </c>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9"/>
    </row>
    <row r="2" spans="1:39" ht="23.25" customHeight="1" x14ac:dyDescent="0.35">
      <c r="A2" s="110"/>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111"/>
    </row>
    <row r="3" spans="1:39" ht="21.75" customHeight="1" x14ac:dyDescent="0.35">
      <c r="A3" s="110"/>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111"/>
    </row>
    <row r="4" spans="1:39" ht="30.75" customHeight="1" thickBot="1" x14ac:dyDescent="0.4">
      <c r="A4" s="112"/>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4"/>
    </row>
    <row r="5" spans="1:39" ht="15" thickBot="1" x14ac:dyDescent="0.4">
      <c r="A5" s="106" t="s">
        <v>345</v>
      </c>
    </row>
    <row r="6" spans="1:39" s="92" customFormat="1" ht="14.5" customHeight="1" x14ac:dyDescent="0.35">
      <c r="A6" s="121" t="s">
        <v>0</v>
      </c>
      <c r="B6" s="122" t="s">
        <v>241</v>
      </c>
      <c r="C6" s="122" t="s">
        <v>242</v>
      </c>
      <c r="D6" s="122" t="s">
        <v>243</v>
      </c>
      <c r="E6" s="122" t="s">
        <v>244</v>
      </c>
      <c r="F6" s="122" t="s">
        <v>245</v>
      </c>
      <c r="G6" s="122" t="s">
        <v>246</v>
      </c>
      <c r="H6" s="122" t="s">
        <v>247</v>
      </c>
      <c r="I6" s="122" t="s">
        <v>248</v>
      </c>
      <c r="J6" s="122" t="s">
        <v>249</v>
      </c>
      <c r="K6" s="122" t="s">
        <v>250</v>
      </c>
      <c r="L6" s="122" t="s">
        <v>251</v>
      </c>
      <c r="M6" s="122" t="s">
        <v>252</v>
      </c>
      <c r="N6" s="122" t="s">
        <v>253</v>
      </c>
      <c r="O6" s="122" t="s">
        <v>254</v>
      </c>
      <c r="P6" s="122" t="s">
        <v>255</v>
      </c>
      <c r="Q6" s="122" t="s">
        <v>256</v>
      </c>
      <c r="R6" s="159" t="s">
        <v>332</v>
      </c>
      <c r="S6" s="122" t="s">
        <v>257</v>
      </c>
      <c r="T6" s="122" t="s">
        <v>1</v>
      </c>
      <c r="U6" s="122" t="s">
        <v>258</v>
      </c>
      <c r="V6" s="122" t="s">
        <v>259</v>
      </c>
      <c r="W6" s="122" t="s">
        <v>260</v>
      </c>
      <c r="X6" s="122" t="s">
        <v>261</v>
      </c>
      <c r="Y6" s="122"/>
      <c r="Z6" s="122" t="s">
        <v>262</v>
      </c>
      <c r="AA6" s="122"/>
      <c r="AB6" s="122"/>
      <c r="AC6" s="122"/>
      <c r="AD6" s="122"/>
      <c r="AE6" s="122"/>
      <c r="AF6" s="122"/>
      <c r="AG6" s="122"/>
      <c r="AH6" s="122" t="s">
        <v>263</v>
      </c>
      <c r="AI6" s="122" t="s">
        <v>264</v>
      </c>
      <c r="AJ6" s="122" t="s">
        <v>265</v>
      </c>
      <c r="AK6" s="122" t="s">
        <v>266</v>
      </c>
      <c r="AL6" s="122" t="s">
        <v>267</v>
      </c>
      <c r="AM6" s="123" t="s">
        <v>85</v>
      </c>
    </row>
    <row r="7" spans="1:39" s="92" customFormat="1" ht="42" x14ac:dyDescent="0.35">
      <c r="A7" s="124"/>
      <c r="B7" s="125"/>
      <c r="C7" s="125"/>
      <c r="D7" s="125"/>
      <c r="E7" s="125"/>
      <c r="F7" s="125"/>
      <c r="G7" s="125"/>
      <c r="H7" s="125"/>
      <c r="I7" s="125"/>
      <c r="J7" s="125"/>
      <c r="K7" s="125"/>
      <c r="L7" s="125"/>
      <c r="M7" s="125"/>
      <c r="N7" s="125"/>
      <c r="O7" s="125"/>
      <c r="P7" s="125"/>
      <c r="Q7" s="125"/>
      <c r="R7" s="160"/>
      <c r="S7" s="125"/>
      <c r="T7" s="125"/>
      <c r="U7" s="125"/>
      <c r="V7" s="125"/>
      <c r="W7" s="125"/>
      <c r="X7" s="126" t="s">
        <v>2</v>
      </c>
      <c r="Y7" s="126" t="s">
        <v>3</v>
      </c>
      <c r="Z7" s="126" t="s">
        <v>268</v>
      </c>
      <c r="AA7" s="126" t="s">
        <v>269</v>
      </c>
      <c r="AB7" s="126" t="s">
        <v>270</v>
      </c>
      <c r="AC7" s="126" t="s">
        <v>269</v>
      </c>
      <c r="AD7" s="126" t="s">
        <v>271</v>
      </c>
      <c r="AE7" s="126" t="s">
        <v>272</v>
      </c>
      <c r="AF7" s="126" t="s">
        <v>249</v>
      </c>
      <c r="AG7" s="126" t="s">
        <v>273</v>
      </c>
      <c r="AH7" s="125"/>
      <c r="AI7" s="125"/>
      <c r="AJ7" s="125"/>
      <c r="AK7" s="125"/>
      <c r="AL7" s="125"/>
      <c r="AM7" s="127"/>
    </row>
    <row r="8" spans="1:39" ht="119.25" customHeight="1" x14ac:dyDescent="0.35">
      <c r="A8" s="128" t="s">
        <v>274</v>
      </c>
      <c r="B8" s="117" t="s">
        <v>61</v>
      </c>
      <c r="C8" s="115" t="s">
        <v>469</v>
      </c>
      <c r="D8" s="115" t="s">
        <v>470</v>
      </c>
      <c r="E8" s="115" t="s">
        <v>471</v>
      </c>
      <c r="F8" s="115" t="s">
        <v>498</v>
      </c>
      <c r="G8" s="115" t="s">
        <v>472</v>
      </c>
      <c r="H8" s="115" t="s">
        <v>473</v>
      </c>
      <c r="I8" s="115" t="s">
        <v>15</v>
      </c>
      <c r="J8" s="115" t="s">
        <v>474</v>
      </c>
      <c r="K8" s="129">
        <v>0.6</v>
      </c>
      <c r="L8" s="115" t="str">
        <f t="shared" ref="L8:L12" si="0">IF(AND(K8&lt;=100%,K8&gt;80%),"Muy alta",IF(AND(K8&lt;=80%,K8&gt;60%),"Alta",IF(AND(K8&lt;=60%,K8&gt;40%),"Media",IF(AND(K8&lt;=40%,K8&gt;20%),"Baja",IF(AND(K8&lt;=20%,K8&gt;=0%),"Muy Baja",)))))</f>
        <v>Media</v>
      </c>
      <c r="M8" s="129">
        <v>0.4</v>
      </c>
      <c r="N8" s="117" t="str">
        <f t="shared" ref="N8:N12" si="1">IF(AND(M8&lt;=100%,M8&gt;80%),"Catastrófico",IF(AND(M8&lt;=80%,M8&gt;60%),"Mayor",IF(AND(M8&lt;=60%,M8&gt;40%),"Moderado",IF(AND(M8&lt;=40%,M8&gt;20%),"Menor",IF(AND(M8&lt;=20%,M8&gt;=0%),"Leve")))))</f>
        <v>Menor</v>
      </c>
      <c r="O8" s="130" t="str">
        <f t="shared" ref="O8:O12" si="2">IF(L8&lt;&gt;"",IF(N8&lt;&gt;"",
IF(AND(L8 = "Muy Baja",N8 = "Leve"), "Bajo",
IF(AND(L8 = "Muy Baja",N8 = "Menor"), "Bajo",
IF(AND(L8 = "Muy Baja",N8 = "Moderado"), "Moderado",
IF(AND(L8 = "Muy Baja",N8 = "Mayor"), "Alto",
IF(AND(L8 = "Muy Baja",N8 = "Catastrófico"), "Extremo",
IF(AND(L8 = "Baja",N8 = "Leve"), "Bajo",
IF(AND(L8 = "Baja",N8 = "Menor"), "Moderado",
IF(AND(L8 = "Baja",N8 = "Moderado"), "Moderado",
IF(AND(L8 = "Baja",N8 = "Mayor"), "Alto",
IF(AND(L8 = "Baja",N8 = "Catastrófico"), "Extremo",
IF(AND(L8 = "Media",N8 = "Leve"), "Moderado",
IF(AND(L8 = "Media",N8 = "Menor"), "Moderado",
IF(AND(L8 = "Media",N8 = "Moderado"), " Moderado",
IF(AND(L8 = "Media",N8 = "Mayor"), "Alto",
IF(AND(L8 = "Media",N8 = "Catastrófico"), "Extremo",
IF(AND(L8 = "Alta",N8 = "Leve"), "Moderado",
IF(AND(L8 = "Alta",N8 = "Menor"), "Moderado",
IF(AND(L8 = "Alta",N8 = "Moderado"), "Alto",
IF(AND(L8 = "Alta",N8 = "Mayor"), "Alto",
IF(AND(L8 = "Alta",N8 = "Catastrófico"), "Extremo",
IF(AND(L8 = "Muy Alta",N8 = "Leve"), "Alto",
IF(AND(L8 = "Muy Alta",N8 = "Menor"), "Alto",
IF(AND(L8 = "Muy Alta",N8 = "Moderado"), "Alto",
IF(AND(L8 = "Muy Alta",N8 = "Mayor"), "Alto",
IF(AND(L8 = "Muy Alta",N8 = "Catastrófico"), "Extremo",
))))))))))))))))))))))))),"N/A"),"N/A")</f>
        <v>Moderado</v>
      </c>
      <c r="P8" s="131">
        <v>1</v>
      </c>
      <c r="Q8" s="132" t="s">
        <v>475</v>
      </c>
      <c r="R8" s="132" t="s">
        <v>519</v>
      </c>
      <c r="S8" s="115" t="s">
        <v>276</v>
      </c>
      <c r="T8" s="115" t="s">
        <v>277</v>
      </c>
      <c r="U8" s="116">
        <v>46142</v>
      </c>
      <c r="V8" s="116" t="s">
        <v>278</v>
      </c>
      <c r="W8" s="117" t="s">
        <v>279</v>
      </c>
      <c r="X8" s="132" t="str">
        <f t="shared" ref="X8:X12" si="3">IF(Z8="Preventivo","X",IF(Z8="Detectivo","X",IF(Z8="Correctivo"," ")))</f>
        <v>X</v>
      </c>
      <c r="Y8" s="132" t="str">
        <f t="shared" ref="Y8:Y12" si="4">IF(Z8="Preventivo"," ",IF(Z8="Detectivo"," ",IF(Z8="Correctivo","X")))</f>
        <v xml:space="preserve"> </v>
      </c>
      <c r="Z8" s="132" t="s">
        <v>280</v>
      </c>
      <c r="AA8" s="133">
        <f t="shared" ref="AA8:AA12" si="5">IF(Z8="Preventivo",25%,IF(Z8="Detectivo",15%,IF(Z8="Correctivo",10%)))</f>
        <v>0.15</v>
      </c>
      <c r="AB8" s="132" t="s">
        <v>281</v>
      </c>
      <c r="AC8" s="133">
        <f t="shared" ref="AC8:AC12" si="6">IF(AB8="Automático",25%,IF(AB8="Manual",15%))</f>
        <v>0.15</v>
      </c>
      <c r="AD8" s="134">
        <f t="shared" ref="AD8:AD12" si="7">AA8+AC8</f>
        <v>0.3</v>
      </c>
      <c r="AE8" s="132" t="s">
        <v>282</v>
      </c>
      <c r="AF8" s="132" t="s">
        <v>283</v>
      </c>
      <c r="AG8" s="132" t="s">
        <v>284</v>
      </c>
      <c r="AH8" s="135" t="str">
        <f t="shared" ref="AH8:AH12" si="8">IF(AND(AI8&lt;=100%,AI8&gt;80%),"Muy alta",IF(AND(AI8&lt;=80%,AI8&gt;60%),"Alta",IF(AND(AI8&lt;=60%,AI8&gt;40%),"Media",IF(AND(AI8&lt;=40%,AI8&gt;20%),"Baja",IF(AND(AI8&lt;=20%,AI8&gt;=0%),"Muy Baja",)))))</f>
        <v>Media</v>
      </c>
      <c r="AI8" s="136">
        <f t="shared" ref="AI8:AI12" si="9">IF(Z8="Preventivo",K8-(AD8*K8),IF(Z8="Detectivo",K8-(AD8*K8),IF(Z8="Correctivo",K8*1)))</f>
        <v>0.42</v>
      </c>
      <c r="AJ8" s="135" t="str">
        <f t="shared" ref="AJ8:AJ12" si="10">IF(AND(AK8&lt;=100%,AK8&gt;80%),"Catastrófico",IF(AND(AK8&lt;=80%,AK8&gt;60%),"Mayor",IF(AND(AK8&lt;=60%,AK8&gt;40%),"Moderado",IF(AND(AK8&lt;=40%,AK8&gt;20%),"Menor",IF(AND(AK8&lt;=20%,AK8&gt;=0%),"Leve")))))</f>
        <v>Menor</v>
      </c>
      <c r="AK8" s="136">
        <f t="shared" ref="AK8:AK12" si="11">IF(Z8="Preventivo",M8*1,IF(Z8="Detectivo",M8*1,IF(Z8="Correctivo",M8-(AD8*M8))))</f>
        <v>0.4</v>
      </c>
      <c r="AL8" s="117" t="str">
        <f t="shared" ref="AL8:AL12" si="12">IF(AH8&lt;&gt;"",IF(AJ8&lt;&gt;"",
IF(AND(AH8 = "Muy Baja",AJ8 = "Leve"), "Bajo",
IF(AND(AH8 = "Muy Baja",AJ8 = "Menor"), "Bajo",
IF(AND(AH8 = "Muy Baja",AJ8 = "Moderado"), "Moderado",
IF(AND(AH8 = "Muy Baja",AJ8 = "Mayor"), "Alto",
IF(AND(AH8 = "Muy Baja",AJ8 = "Catastrófico"), "Extremo",
IF(AND(AH8 = "Baja",AJ8 = "Leve"), "Bajo",
IF(AND(AH8 = "Baja",AJ8 = "Menor"), "Moderado",
IF(AND(AH8 = "Baja",AJ8 = "Moderado"), "Moderado",
IF(AND(AH8 = "Baja",AJ8 = "Mayor"), "Alto",
IF(AND(AH8 = "Baja",AJ8 = "Catastrófico"), "Extremo",
IF(AND(AH8 = "Media",AJ8 = "Leve"), "Moderado",
IF(AND(AH8 = "Media",AJ8 = "Menor"), "Moderado",
IF(AND(AH8 = "Media",AJ8 = "Moderado"), " Moderado",
IF(AND(AH8 = "Media",AJ8 = "Mayor"), "Alto",
IF(AND(AH8 = "Media",AJ8 = "Catastrófico"), "Extremo",
IF(AND(AH8 = "Alta",AJ8 = "Leve"), "Moderado",
IF(AND(AH8 = "Alta",AJ8 = "Menor"), "Moderado",
IF(AND(AH8 = "Alta",AJ8 = "Moderado"), "Alto",
IF(AND(AH8 = "Alta",AJ8 = "Mayor"), "Alto",
IF(AND(AH8 = "Alta",AJ8 = "Catastrófico"), "Extremo",
IF(AND(AH8 = "Muy Alta",AJ8 = "Leve"), "Alto",
IF(AND(AH8 = "Muy Alta",AJ8 = "Menor"), "Alto",
IF(AND(AH8 = "Muy Alta",AJ8 = "Moderado"), "Alto",
IF(AND(AH8 = "Muy Alta",AJ8 = "Mayor"), "Alto",
IF(AND(AH8 = "Muy Alta",AJ8 = "Catastrófico"), "Extremo",
))))))))))))))))))))))))),"N/A"),"N/A")</f>
        <v>Moderado</v>
      </c>
      <c r="AM8" s="137" t="s">
        <v>8</v>
      </c>
    </row>
    <row r="9" spans="1:39" ht="322" x14ac:dyDescent="0.35">
      <c r="A9" s="128" t="s">
        <v>274</v>
      </c>
      <c r="B9" s="115" t="s">
        <v>62</v>
      </c>
      <c r="C9" s="115" t="s">
        <v>476</v>
      </c>
      <c r="D9" s="115" t="s">
        <v>275</v>
      </c>
      <c r="E9" s="115" t="s">
        <v>471</v>
      </c>
      <c r="F9" s="115" t="s">
        <v>285</v>
      </c>
      <c r="G9" s="115" t="s">
        <v>472</v>
      </c>
      <c r="H9" s="115" t="s">
        <v>477</v>
      </c>
      <c r="I9" s="115" t="s">
        <v>11</v>
      </c>
      <c r="J9" s="115" t="s">
        <v>478</v>
      </c>
      <c r="K9" s="129">
        <v>0.2</v>
      </c>
      <c r="L9" s="115" t="str">
        <f t="shared" si="0"/>
        <v>Muy Baja</v>
      </c>
      <c r="M9" s="129">
        <v>0.6</v>
      </c>
      <c r="N9" s="117" t="str">
        <f t="shared" si="1"/>
        <v>Moderado</v>
      </c>
      <c r="O9" s="130" t="str">
        <f t="shared" si="2"/>
        <v>Moderado</v>
      </c>
      <c r="P9" s="131">
        <v>1</v>
      </c>
      <c r="Q9" s="132" t="s">
        <v>479</v>
      </c>
      <c r="R9" s="132" t="s">
        <v>520</v>
      </c>
      <c r="S9" s="115" t="s">
        <v>286</v>
      </c>
      <c r="T9" s="115" t="s">
        <v>287</v>
      </c>
      <c r="U9" s="116">
        <v>46142</v>
      </c>
      <c r="V9" s="116" t="s">
        <v>278</v>
      </c>
      <c r="W9" s="117" t="s">
        <v>279</v>
      </c>
      <c r="X9" s="132" t="str">
        <f t="shared" si="3"/>
        <v>X</v>
      </c>
      <c r="Y9" s="132" t="str">
        <f t="shared" si="4"/>
        <v xml:space="preserve"> </v>
      </c>
      <c r="Z9" s="132" t="s">
        <v>280</v>
      </c>
      <c r="AA9" s="133">
        <f t="shared" si="5"/>
        <v>0.15</v>
      </c>
      <c r="AB9" s="132" t="s">
        <v>288</v>
      </c>
      <c r="AC9" s="133">
        <f t="shared" si="6"/>
        <v>0.25</v>
      </c>
      <c r="AD9" s="134">
        <f t="shared" si="7"/>
        <v>0.4</v>
      </c>
      <c r="AE9" s="132" t="s">
        <v>282</v>
      </c>
      <c r="AF9" s="132" t="s">
        <v>283</v>
      </c>
      <c r="AG9" s="132" t="s">
        <v>284</v>
      </c>
      <c r="AH9" s="135" t="str">
        <f t="shared" si="8"/>
        <v>Muy Baja</v>
      </c>
      <c r="AI9" s="136">
        <f t="shared" si="9"/>
        <v>0.12</v>
      </c>
      <c r="AJ9" s="135" t="str">
        <f t="shared" si="10"/>
        <v>Moderado</v>
      </c>
      <c r="AK9" s="136">
        <f t="shared" si="11"/>
        <v>0.6</v>
      </c>
      <c r="AL9" s="117" t="str">
        <f t="shared" si="12"/>
        <v>Moderado</v>
      </c>
      <c r="AM9" s="137" t="s">
        <v>8</v>
      </c>
    </row>
    <row r="10" spans="1:39" ht="336" x14ac:dyDescent="0.35">
      <c r="A10" s="128" t="s">
        <v>274</v>
      </c>
      <c r="B10" s="115" t="s">
        <v>63</v>
      </c>
      <c r="C10" s="115" t="s">
        <v>480</v>
      </c>
      <c r="D10" s="115" t="s">
        <v>481</v>
      </c>
      <c r="E10" s="115" t="s">
        <v>482</v>
      </c>
      <c r="F10" s="115" t="s">
        <v>483</v>
      </c>
      <c r="G10" s="115" t="s">
        <v>472</v>
      </c>
      <c r="H10" s="115" t="s">
        <v>484</v>
      </c>
      <c r="I10" s="115" t="s">
        <v>46</v>
      </c>
      <c r="J10" s="115" t="s">
        <v>478</v>
      </c>
      <c r="K10" s="129">
        <v>0.2</v>
      </c>
      <c r="L10" s="115" t="str">
        <f t="shared" si="0"/>
        <v>Muy Baja</v>
      </c>
      <c r="M10" s="129">
        <v>0.6</v>
      </c>
      <c r="N10" s="117" t="str">
        <f t="shared" si="1"/>
        <v>Moderado</v>
      </c>
      <c r="O10" s="130" t="str">
        <f t="shared" si="2"/>
        <v>Moderado</v>
      </c>
      <c r="P10" s="131">
        <v>1</v>
      </c>
      <c r="Q10" s="132" t="s">
        <v>485</v>
      </c>
      <c r="R10" s="132" t="s">
        <v>521</v>
      </c>
      <c r="S10" s="115" t="s">
        <v>289</v>
      </c>
      <c r="T10" s="115" t="s">
        <v>287</v>
      </c>
      <c r="U10" s="116">
        <v>46142</v>
      </c>
      <c r="V10" s="116" t="s">
        <v>278</v>
      </c>
      <c r="W10" s="117" t="s">
        <v>279</v>
      </c>
      <c r="X10" s="132" t="str">
        <f t="shared" si="3"/>
        <v>X</v>
      </c>
      <c r="Y10" s="132" t="str">
        <f t="shared" si="4"/>
        <v xml:space="preserve"> </v>
      </c>
      <c r="Z10" s="132" t="s">
        <v>290</v>
      </c>
      <c r="AA10" s="133">
        <f t="shared" si="5"/>
        <v>0.25</v>
      </c>
      <c r="AB10" s="132" t="s">
        <v>281</v>
      </c>
      <c r="AC10" s="133">
        <f t="shared" si="6"/>
        <v>0.15</v>
      </c>
      <c r="AD10" s="134">
        <f t="shared" si="7"/>
        <v>0.4</v>
      </c>
      <c r="AE10" s="132" t="s">
        <v>282</v>
      </c>
      <c r="AF10" s="132" t="s">
        <v>283</v>
      </c>
      <c r="AG10" s="132" t="s">
        <v>284</v>
      </c>
      <c r="AH10" s="135" t="str">
        <f t="shared" si="8"/>
        <v>Muy Baja</v>
      </c>
      <c r="AI10" s="136">
        <f t="shared" si="9"/>
        <v>0.12</v>
      </c>
      <c r="AJ10" s="135" t="str">
        <f t="shared" si="10"/>
        <v>Moderado</v>
      </c>
      <c r="AK10" s="136">
        <f t="shared" si="11"/>
        <v>0.6</v>
      </c>
      <c r="AL10" s="117" t="str">
        <f t="shared" si="12"/>
        <v>Moderado</v>
      </c>
      <c r="AM10" s="137" t="s">
        <v>8</v>
      </c>
    </row>
    <row r="11" spans="1:39" ht="392" x14ac:dyDescent="0.35">
      <c r="A11" s="128" t="s">
        <v>274</v>
      </c>
      <c r="B11" s="115" t="s">
        <v>64</v>
      </c>
      <c r="C11" s="115" t="s">
        <v>486</v>
      </c>
      <c r="D11" s="115" t="s">
        <v>487</v>
      </c>
      <c r="E11" s="115" t="s">
        <v>471</v>
      </c>
      <c r="F11" s="115" t="s">
        <v>488</v>
      </c>
      <c r="G11" s="115" t="s">
        <v>472</v>
      </c>
      <c r="H11" s="115" t="s">
        <v>489</v>
      </c>
      <c r="I11" s="115" t="s">
        <v>11</v>
      </c>
      <c r="J11" s="115" t="s">
        <v>478</v>
      </c>
      <c r="K11" s="129">
        <v>0.2</v>
      </c>
      <c r="L11" s="115" t="str">
        <f t="shared" si="0"/>
        <v>Muy Baja</v>
      </c>
      <c r="M11" s="129">
        <v>0.6</v>
      </c>
      <c r="N11" s="117" t="str">
        <f t="shared" si="1"/>
        <v>Moderado</v>
      </c>
      <c r="O11" s="130" t="str">
        <f t="shared" si="2"/>
        <v>Moderado</v>
      </c>
      <c r="P11" s="131">
        <v>1</v>
      </c>
      <c r="Q11" s="132" t="s">
        <v>490</v>
      </c>
      <c r="R11" s="132" t="s">
        <v>522</v>
      </c>
      <c r="S11" s="115" t="s">
        <v>291</v>
      </c>
      <c r="T11" s="115" t="s">
        <v>287</v>
      </c>
      <c r="U11" s="116">
        <v>46142</v>
      </c>
      <c r="V11" s="116" t="s">
        <v>278</v>
      </c>
      <c r="W11" s="117" t="s">
        <v>279</v>
      </c>
      <c r="X11" s="132" t="str">
        <f t="shared" si="3"/>
        <v>X</v>
      </c>
      <c r="Y11" s="132" t="str">
        <f t="shared" si="4"/>
        <v xml:space="preserve"> </v>
      </c>
      <c r="Z11" s="132" t="s">
        <v>280</v>
      </c>
      <c r="AA11" s="133">
        <f t="shared" si="5"/>
        <v>0.15</v>
      </c>
      <c r="AB11" s="132" t="s">
        <v>281</v>
      </c>
      <c r="AC11" s="133">
        <f t="shared" si="6"/>
        <v>0.15</v>
      </c>
      <c r="AD11" s="134">
        <f t="shared" si="7"/>
        <v>0.3</v>
      </c>
      <c r="AE11" s="132" t="s">
        <v>282</v>
      </c>
      <c r="AF11" s="132" t="s">
        <v>283</v>
      </c>
      <c r="AG11" s="132" t="s">
        <v>284</v>
      </c>
      <c r="AH11" s="135" t="str">
        <f t="shared" si="8"/>
        <v>Muy Baja</v>
      </c>
      <c r="AI11" s="136">
        <f t="shared" si="9"/>
        <v>0.14000000000000001</v>
      </c>
      <c r="AJ11" s="135" t="str">
        <f t="shared" si="10"/>
        <v>Moderado</v>
      </c>
      <c r="AK11" s="136">
        <f t="shared" si="11"/>
        <v>0.6</v>
      </c>
      <c r="AL11" s="117" t="str">
        <f t="shared" si="12"/>
        <v>Moderado</v>
      </c>
      <c r="AM11" s="137" t="s">
        <v>8</v>
      </c>
    </row>
    <row r="12" spans="1:39" ht="112.5" customHeight="1" thickBot="1" x14ac:dyDescent="0.4">
      <c r="A12" s="138" t="s">
        <v>274</v>
      </c>
      <c r="B12" s="118" t="s">
        <v>65</v>
      </c>
      <c r="C12" s="118" t="s">
        <v>491</v>
      </c>
      <c r="D12" s="118" t="s">
        <v>481</v>
      </c>
      <c r="E12" s="118" t="s">
        <v>492</v>
      </c>
      <c r="F12" s="118" t="s">
        <v>493</v>
      </c>
      <c r="G12" s="118" t="s">
        <v>494</v>
      </c>
      <c r="H12" s="118" t="s">
        <v>495</v>
      </c>
      <c r="I12" s="118" t="s">
        <v>46</v>
      </c>
      <c r="J12" s="118" t="s">
        <v>496</v>
      </c>
      <c r="K12" s="139">
        <v>0.4</v>
      </c>
      <c r="L12" s="118" t="str">
        <f t="shared" si="0"/>
        <v>Baja</v>
      </c>
      <c r="M12" s="139">
        <v>0.2</v>
      </c>
      <c r="N12" s="120" t="str">
        <f t="shared" si="1"/>
        <v>Leve</v>
      </c>
      <c r="O12" s="140" t="str">
        <f t="shared" si="2"/>
        <v>Bajo</v>
      </c>
      <c r="P12" s="141">
        <v>1</v>
      </c>
      <c r="Q12" s="142" t="s">
        <v>497</v>
      </c>
      <c r="R12" s="142" t="s">
        <v>523</v>
      </c>
      <c r="S12" s="118" t="s">
        <v>292</v>
      </c>
      <c r="T12" s="118" t="s">
        <v>287</v>
      </c>
      <c r="U12" s="119">
        <v>46142</v>
      </c>
      <c r="V12" s="119" t="s">
        <v>278</v>
      </c>
      <c r="W12" s="120" t="s">
        <v>279</v>
      </c>
      <c r="X12" s="142" t="str">
        <f t="shared" si="3"/>
        <v>X</v>
      </c>
      <c r="Y12" s="142" t="str">
        <f t="shared" si="4"/>
        <v xml:space="preserve"> </v>
      </c>
      <c r="Z12" s="142" t="s">
        <v>290</v>
      </c>
      <c r="AA12" s="143">
        <f t="shared" si="5"/>
        <v>0.25</v>
      </c>
      <c r="AB12" s="142" t="s">
        <v>281</v>
      </c>
      <c r="AC12" s="143">
        <f t="shared" si="6"/>
        <v>0.15</v>
      </c>
      <c r="AD12" s="144">
        <f t="shared" si="7"/>
        <v>0.4</v>
      </c>
      <c r="AE12" s="142" t="s">
        <v>282</v>
      </c>
      <c r="AF12" s="142" t="s">
        <v>283</v>
      </c>
      <c r="AG12" s="142" t="s">
        <v>284</v>
      </c>
      <c r="AH12" s="145" t="str">
        <f t="shared" si="8"/>
        <v>Baja</v>
      </c>
      <c r="AI12" s="146">
        <f t="shared" si="9"/>
        <v>0.24</v>
      </c>
      <c r="AJ12" s="145" t="str">
        <f t="shared" si="10"/>
        <v>Leve</v>
      </c>
      <c r="AK12" s="146">
        <f t="shared" si="11"/>
        <v>0.2</v>
      </c>
      <c r="AL12" s="120" t="str">
        <f t="shared" si="12"/>
        <v>Bajo</v>
      </c>
      <c r="AM12" s="147" t="s">
        <v>114</v>
      </c>
    </row>
  </sheetData>
  <mergeCells count="33">
    <mergeCell ref="R6:R7"/>
    <mergeCell ref="O6:O7"/>
    <mergeCell ref="T6:T7"/>
    <mergeCell ref="U6:U7"/>
    <mergeCell ref="A6:A7"/>
    <mergeCell ref="E6:E7"/>
    <mergeCell ref="F6:F7"/>
    <mergeCell ref="G6:G7"/>
    <mergeCell ref="H6:H7"/>
    <mergeCell ref="I6:I7"/>
    <mergeCell ref="J6:J7"/>
    <mergeCell ref="K6:K7"/>
    <mergeCell ref="C6:C7"/>
    <mergeCell ref="D6:D7"/>
    <mergeCell ref="L6:L7"/>
    <mergeCell ref="M6:M7"/>
    <mergeCell ref="B6:B7"/>
    <mergeCell ref="A1:A4"/>
    <mergeCell ref="AJ6:AJ7"/>
    <mergeCell ref="AK6:AK7"/>
    <mergeCell ref="AL6:AL7"/>
    <mergeCell ref="AM6:AM7"/>
    <mergeCell ref="B1:AM4"/>
    <mergeCell ref="W6:W7"/>
    <mergeCell ref="X6:Y6"/>
    <mergeCell ref="Z6:AG6"/>
    <mergeCell ref="AH6:AH7"/>
    <mergeCell ref="AI6:AI7"/>
    <mergeCell ref="N6:N7"/>
    <mergeCell ref="P6:P7"/>
    <mergeCell ref="Q6:Q7"/>
    <mergeCell ref="S6:S7"/>
    <mergeCell ref="V6:V7"/>
  </mergeCells>
  <conditionalFormatting sqref="L8:M12 AJ8:AJ12">
    <cfRule type="containsText" dxfId="18" priority="1" stopIfTrue="1" operator="containsText" text="Alta">
      <formula>NOT(ISERROR(SEARCH(("Alta"),(L8))))</formula>
    </cfRule>
    <cfRule type="containsText" dxfId="17" priority="2" stopIfTrue="1" operator="containsText" text="Media">
      <formula>NOT(ISERROR(SEARCH(("Media"),(L8))))</formula>
    </cfRule>
    <cfRule type="containsText" dxfId="16" priority="3" stopIfTrue="1" operator="containsText" text="Muy Baja">
      <formula>NOT(ISERROR(SEARCH(("Muy Baja"),(L8))))</formula>
    </cfRule>
    <cfRule type="containsText" dxfId="15" priority="4" stopIfTrue="1" operator="containsText" text="Baja">
      <formula>NOT(ISERROR(SEARCH(("Baja"),(L8))))</formula>
    </cfRule>
  </conditionalFormatting>
  <conditionalFormatting sqref="N8:N12">
    <cfRule type="containsText" dxfId="14" priority="5" stopIfTrue="1" operator="containsText" text="Catastrófico">
      <formula>NOT(ISERROR(SEARCH(("Catastrófico"),(N8))))</formula>
    </cfRule>
    <cfRule type="containsText" dxfId="13" priority="6" stopIfTrue="1" operator="containsText" text="Mayor">
      <formula>NOT(ISERROR(SEARCH(("Mayor"),(N8))))</formula>
    </cfRule>
    <cfRule type="containsText" dxfId="12" priority="7" stopIfTrue="1" operator="containsText" text="Moderado">
      <formula>NOT(ISERROR(SEARCH(("Moderado"),(N8))))</formula>
    </cfRule>
    <cfRule type="containsText" dxfId="11" priority="8" stopIfTrue="1" operator="containsText" text="Menor">
      <formula>NOT(ISERROR(SEARCH(("Menor"),(N8))))</formula>
    </cfRule>
    <cfRule type="containsText" dxfId="10" priority="9" stopIfTrue="1" operator="containsText" text="Leve">
      <formula>NOT(ISERROR(SEARCH(("Leve"),(N8))))</formula>
    </cfRule>
  </conditionalFormatting>
  <conditionalFormatting sqref="O8:O12 AL8:AL12">
    <cfRule type="containsText" dxfId="9" priority="10" stopIfTrue="1" operator="containsText" text="Extremo">
      <formula>NOT(ISERROR(SEARCH(("Extremo"),(O8))))</formula>
    </cfRule>
    <cfRule type="containsText" dxfId="8" priority="11" stopIfTrue="1" operator="containsText" text="Alto">
      <formula>NOT(ISERROR(SEARCH(("Alto"),(O8))))</formula>
    </cfRule>
    <cfRule type="containsText" dxfId="7" priority="12" stopIfTrue="1" operator="containsText" text="Moderado">
      <formula>NOT(ISERROR(SEARCH(("Moderado"),(O8))))</formula>
    </cfRule>
    <cfRule type="containsText" dxfId="6" priority="13" stopIfTrue="1" operator="containsText" text="Bajo">
      <formula>NOT(ISERROR(SEARCH(("Bajo"),(O8))))</formula>
    </cfRule>
  </conditionalFormatting>
  <conditionalFormatting sqref="AH8:AJ12">
    <cfRule type="containsText" dxfId="5" priority="14" stopIfTrue="1" operator="containsText" text="Muy Alta">
      <formula>NOT(ISERROR(SEARCH(("Muy Alta"),(AH8))))</formula>
    </cfRule>
    <cfRule type="containsText" dxfId="4" priority="15" stopIfTrue="1" operator="containsText" text="Alta">
      <formula>NOT(ISERROR(SEARCH(("Alta"),(AH8))))</formula>
    </cfRule>
    <cfRule type="containsText" dxfId="3" priority="16" stopIfTrue="1" operator="containsText" text="Media">
      <formula>NOT(ISERROR(SEARCH(("Media"),(AH8))))</formula>
    </cfRule>
    <cfRule type="containsText" dxfId="2" priority="17" stopIfTrue="1" operator="containsText" text="Muy Baja">
      <formula>NOT(ISERROR(SEARCH(("Muy Baja"),(AH8))))</formula>
    </cfRule>
    <cfRule type="containsText" dxfId="1" priority="18" stopIfTrue="1" operator="containsText" text="Baja">
      <formula>NOT(ISERROR(SEARCH(("Baja"),(AH8))))</formula>
    </cfRule>
  </conditionalFormatting>
  <conditionalFormatting sqref="AJ8:AJ12 L8:M12">
    <cfRule type="containsText" dxfId="0" priority="19" stopIfTrue="1" operator="containsText" text="Muy Alta">
      <formula>NOT(ISERROR(SEARCH(("Muy Alta"),(L8))))</formula>
    </cfRule>
  </conditionalFormatting>
  <hyperlinks>
    <hyperlink ref="M6" location="'TABLA DE PROBABILIDAD'!A1" display="Probabilidad" xr:uid="{B2597DFC-E9CF-475A-AB7A-C0FFCD718E0B}"/>
  </hyperlink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EB372-A7F5-43F2-98F7-F64025050E45}">
  <dimension ref="A1:Z9"/>
  <sheetViews>
    <sheetView zoomScale="50" zoomScaleNormal="50" workbookViewId="0">
      <selection activeCell="A6" sqref="A6:Z9"/>
    </sheetView>
  </sheetViews>
  <sheetFormatPr baseColWidth="10" defaultRowHeight="14.5" x14ac:dyDescent="0.35"/>
  <cols>
    <col min="1" max="5" width="23.453125" customWidth="1"/>
    <col min="6" max="6" width="31.26953125" customWidth="1"/>
    <col min="7" max="7" width="16.54296875" customWidth="1"/>
    <col min="8" max="8" width="14.7265625" customWidth="1"/>
    <col min="9" max="9" width="21.54296875" customWidth="1"/>
    <col min="10" max="10" width="43.1796875" customWidth="1"/>
    <col min="11" max="11" width="15.26953125" bestFit="1" customWidth="1"/>
    <col min="12" max="12" width="17.7265625" bestFit="1" customWidth="1"/>
    <col min="13" max="13" width="15.26953125" customWidth="1"/>
    <col min="14" max="14" width="16.81640625" customWidth="1"/>
    <col min="15" max="15" width="15.1796875" customWidth="1"/>
    <col min="16" max="16" width="23.1796875" customWidth="1"/>
    <col min="17" max="17" width="17.453125" bestFit="1" customWidth="1"/>
    <col min="19" max="19" width="19.26953125" customWidth="1"/>
    <col min="21" max="21" width="24.7265625" customWidth="1"/>
    <col min="22" max="22" width="16.7265625" customWidth="1"/>
    <col min="23" max="23" width="16" customWidth="1"/>
    <col min="24" max="25" width="14.1796875" customWidth="1"/>
    <col min="26" max="26" width="37.453125" customWidth="1"/>
  </cols>
  <sheetData>
    <row r="1" spans="1:26" ht="14.5" customHeight="1" x14ac:dyDescent="0.35">
      <c r="A1" s="107"/>
      <c r="B1" s="108" t="s">
        <v>68</v>
      </c>
      <c r="C1" s="108"/>
      <c r="D1" s="108"/>
      <c r="E1" s="108"/>
      <c r="F1" s="108"/>
      <c r="G1" s="108"/>
      <c r="H1" s="108"/>
      <c r="I1" s="108"/>
      <c r="J1" s="108"/>
      <c r="K1" s="108"/>
      <c r="L1" s="108"/>
      <c r="M1" s="108"/>
      <c r="N1" s="108"/>
      <c r="O1" s="108"/>
      <c r="P1" s="108"/>
      <c r="Q1" s="108"/>
      <c r="R1" s="108"/>
      <c r="S1" s="108"/>
      <c r="T1" s="108"/>
      <c r="U1" s="108"/>
      <c r="V1" s="108"/>
      <c r="W1" s="108"/>
      <c r="X1" s="108"/>
      <c r="Y1" s="108"/>
      <c r="Z1" s="109"/>
    </row>
    <row r="2" spans="1:26" ht="14.5" customHeight="1" x14ac:dyDescent="0.35">
      <c r="A2" s="110"/>
      <c r="B2" s="88"/>
      <c r="C2" s="88"/>
      <c r="D2" s="88"/>
      <c r="E2" s="88"/>
      <c r="F2" s="88"/>
      <c r="G2" s="88"/>
      <c r="H2" s="88"/>
      <c r="I2" s="88"/>
      <c r="J2" s="88"/>
      <c r="K2" s="88"/>
      <c r="L2" s="88"/>
      <c r="M2" s="88"/>
      <c r="N2" s="88"/>
      <c r="O2" s="88"/>
      <c r="P2" s="88"/>
      <c r="Q2" s="88"/>
      <c r="R2" s="88"/>
      <c r="S2" s="88"/>
      <c r="T2" s="88"/>
      <c r="U2" s="88"/>
      <c r="V2" s="88"/>
      <c r="W2" s="88"/>
      <c r="X2" s="88"/>
      <c r="Y2" s="88"/>
      <c r="Z2" s="111"/>
    </row>
    <row r="3" spans="1:26" ht="14.5" customHeight="1" x14ac:dyDescent="0.35">
      <c r="A3" s="110"/>
      <c r="B3" s="88"/>
      <c r="C3" s="88"/>
      <c r="D3" s="88"/>
      <c r="E3" s="88"/>
      <c r="F3" s="88"/>
      <c r="G3" s="88"/>
      <c r="H3" s="88"/>
      <c r="I3" s="88"/>
      <c r="J3" s="88"/>
      <c r="K3" s="88"/>
      <c r="L3" s="88"/>
      <c r="M3" s="88"/>
      <c r="N3" s="88"/>
      <c r="O3" s="88"/>
      <c r="P3" s="88"/>
      <c r="Q3" s="88"/>
      <c r="R3" s="88"/>
      <c r="S3" s="88"/>
      <c r="T3" s="88"/>
      <c r="U3" s="88"/>
      <c r="V3" s="88"/>
      <c r="W3" s="88"/>
      <c r="X3" s="88"/>
      <c r="Y3" s="88"/>
      <c r="Z3" s="111"/>
    </row>
    <row r="4" spans="1:26" ht="14.5" customHeight="1" thickBot="1" x14ac:dyDescent="0.4">
      <c r="A4" s="112"/>
      <c r="B4" s="113"/>
      <c r="C4" s="113"/>
      <c r="D4" s="113"/>
      <c r="E4" s="113"/>
      <c r="F4" s="113"/>
      <c r="G4" s="113"/>
      <c r="H4" s="113"/>
      <c r="I4" s="113"/>
      <c r="J4" s="113"/>
      <c r="K4" s="113"/>
      <c r="L4" s="113"/>
      <c r="M4" s="113"/>
      <c r="N4" s="113"/>
      <c r="O4" s="113"/>
      <c r="P4" s="113"/>
      <c r="Q4" s="113"/>
      <c r="R4" s="113"/>
      <c r="S4" s="113"/>
      <c r="T4" s="113"/>
      <c r="U4" s="113"/>
      <c r="V4" s="113"/>
      <c r="W4" s="113"/>
      <c r="X4" s="113"/>
      <c r="Y4" s="113"/>
      <c r="Z4" s="114"/>
    </row>
    <row r="5" spans="1:26" ht="15" thickBot="1" x14ac:dyDescent="0.4">
      <c r="A5" s="19" t="s">
        <v>345</v>
      </c>
    </row>
    <row r="6" spans="1:26" x14ac:dyDescent="0.35">
      <c r="A6" s="63"/>
      <c r="B6" s="64"/>
      <c r="C6" s="89" t="s">
        <v>90</v>
      </c>
      <c r="D6" s="89"/>
      <c r="E6" s="89"/>
      <c r="F6" s="64"/>
      <c r="G6" s="64"/>
      <c r="H6" s="64"/>
      <c r="I6" s="64"/>
      <c r="J6" s="64"/>
      <c r="K6" s="64"/>
      <c r="L6" s="65"/>
      <c r="M6" s="65"/>
      <c r="N6" s="89" t="s">
        <v>76</v>
      </c>
      <c r="O6" s="89"/>
      <c r="P6" s="89"/>
      <c r="Q6" s="65"/>
      <c r="R6" s="65"/>
      <c r="S6" s="89" t="s">
        <v>77</v>
      </c>
      <c r="T6" s="89"/>
      <c r="U6" s="89"/>
      <c r="V6" s="65"/>
      <c r="W6" s="65"/>
      <c r="X6" s="65"/>
      <c r="Y6" s="65"/>
      <c r="Z6" s="66"/>
    </row>
    <row r="7" spans="1:26" ht="77.5" x14ac:dyDescent="0.35">
      <c r="A7" s="67" t="s">
        <v>89</v>
      </c>
      <c r="B7" s="10" t="s">
        <v>0</v>
      </c>
      <c r="C7" s="10" t="s">
        <v>69</v>
      </c>
      <c r="D7" s="10" t="s">
        <v>70</v>
      </c>
      <c r="E7" s="10" t="s">
        <v>71</v>
      </c>
      <c r="F7" s="17" t="s">
        <v>72</v>
      </c>
      <c r="G7" s="17" t="s">
        <v>73</v>
      </c>
      <c r="H7" s="17" t="s">
        <v>91</v>
      </c>
      <c r="I7" s="17" t="s">
        <v>92</v>
      </c>
      <c r="J7" s="17" t="s">
        <v>74</v>
      </c>
      <c r="K7" s="10" t="s">
        <v>75</v>
      </c>
      <c r="L7" s="10" t="s">
        <v>78</v>
      </c>
      <c r="M7" s="10" t="s">
        <v>79</v>
      </c>
      <c r="N7" s="10" t="s">
        <v>80</v>
      </c>
      <c r="O7" s="10" t="s">
        <v>81</v>
      </c>
      <c r="P7" s="10" t="s">
        <v>82</v>
      </c>
      <c r="Q7" s="10" t="s">
        <v>83</v>
      </c>
      <c r="R7" s="10" t="s">
        <v>84</v>
      </c>
      <c r="S7" s="10" t="s">
        <v>80</v>
      </c>
      <c r="T7" s="10" t="s">
        <v>81</v>
      </c>
      <c r="U7" s="10" t="s">
        <v>82</v>
      </c>
      <c r="V7" s="10" t="s">
        <v>85</v>
      </c>
      <c r="W7" s="10" t="s">
        <v>86</v>
      </c>
      <c r="X7" s="10" t="s">
        <v>87</v>
      </c>
      <c r="Y7" s="10" t="s">
        <v>332</v>
      </c>
      <c r="Z7" s="68" t="s">
        <v>88</v>
      </c>
    </row>
    <row r="8" spans="1:26" ht="125.25" customHeight="1" x14ac:dyDescent="0.35">
      <c r="A8" s="45" t="s">
        <v>161</v>
      </c>
      <c r="B8" s="11" t="s">
        <v>160</v>
      </c>
      <c r="C8" s="12" t="s">
        <v>162</v>
      </c>
      <c r="D8" s="12" t="s">
        <v>163</v>
      </c>
      <c r="E8" s="18" t="str">
        <f>+IFERROR(VLOOKUP(C8,[14]!Tabla3[#Data],2,0),"")</f>
        <v/>
      </c>
      <c r="F8" s="11" t="s">
        <v>164</v>
      </c>
      <c r="G8" s="11" t="s">
        <v>165</v>
      </c>
      <c r="H8" s="11" t="s">
        <v>166</v>
      </c>
      <c r="I8" s="11" t="s">
        <v>167</v>
      </c>
      <c r="J8" s="13" t="s">
        <v>168</v>
      </c>
      <c r="K8" s="25"/>
      <c r="L8" s="15">
        <v>0.6</v>
      </c>
      <c r="M8" s="15">
        <v>0.2</v>
      </c>
      <c r="N8" s="15" t="s">
        <v>99</v>
      </c>
      <c r="O8" s="15" t="s">
        <v>109</v>
      </c>
      <c r="P8" s="16" t="s">
        <v>14</v>
      </c>
      <c r="Q8" s="15">
        <v>0.6</v>
      </c>
      <c r="R8" s="15">
        <v>0.15</v>
      </c>
      <c r="S8" s="15" t="s">
        <v>99</v>
      </c>
      <c r="T8" s="15" t="s">
        <v>14</v>
      </c>
      <c r="U8" s="16" t="s">
        <v>14</v>
      </c>
      <c r="V8" s="16" t="s">
        <v>101</v>
      </c>
      <c r="W8" s="16" t="s">
        <v>101</v>
      </c>
      <c r="X8" s="16" t="s">
        <v>29</v>
      </c>
      <c r="Y8" s="16" t="s">
        <v>437</v>
      </c>
      <c r="Z8" s="69" t="s">
        <v>175</v>
      </c>
    </row>
    <row r="9" spans="1:26" ht="214.5" customHeight="1" thickBot="1" x14ac:dyDescent="0.4">
      <c r="A9" s="50" t="s">
        <v>182</v>
      </c>
      <c r="B9" s="51" t="s">
        <v>181</v>
      </c>
      <c r="C9" s="52" t="s">
        <v>94</v>
      </c>
      <c r="D9" s="52" t="s">
        <v>183</v>
      </c>
      <c r="E9" s="53" t="str">
        <f>+IFERROR(VLOOKUP(C9,[1]!Tabla3[#Data],2,0),"")</f>
        <v/>
      </c>
      <c r="F9" s="51" t="s">
        <v>164</v>
      </c>
      <c r="G9" s="148" t="s">
        <v>184</v>
      </c>
      <c r="H9" s="51" t="s">
        <v>446</v>
      </c>
      <c r="I9" s="51" t="s">
        <v>447</v>
      </c>
      <c r="J9" s="54" t="s">
        <v>448</v>
      </c>
      <c r="K9" s="70"/>
      <c r="L9" s="71">
        <v>0.4</v>
      </c>
      <c r="M9" s="71">
        <v>0.2</v>
      </c>
      <c r="N9" s="71" t="s">
        <v>7</v>
      </c>
      <c r="O9" s="71" t="s">
        <v>109</v>
      </c>
      <c r="P9" s="72" t="s">
        <v>25</v>
      </c>
      <c r="Q9" s="71">
        <v>0.24</v>
      </c>
      <c r="R9" s="71">
        <v>0.2</v>
      </c>
      <c r="S9" s="71" t="s">
        <v>7</v>
      </c>
      <c r="T9" s="71" t="s">
        <v>102</v>
      </c>
      <c r="U9" s="72" t="s">
        <v>14</v>
      </c>
      <c r="V9" s="72" t="s">
        <v>101</v>
      </c>
      <c r="W9" s="72" t="s">
        <v>101</v>
      </c>
      <c r="X9" s="72" t="s">
        <v>29</v>
      </c>
      <c r="Y9" s="72" t="s">
        <v>451</v>
      </c>
      <c r="Z9" s="73" t="s">
        <v>452</v>
      </c>
    </row>
  </sheetData>
  <mergeCells count="5">
    <mergeCell ref="N6:P6"/>
    <mergeCell ref="S6:U6"/>
    <mergeCell ref="B1:Z4"/>
    <mergeCell ref="A1:A4"/>
    <mergeCell ref="C6:E6"/>
  </mergeCells>
  <dataValidations count="3">
    <dataValidation type="list" allowBlank="1" showInputMessage="1" showErrorMessage="1" sqref="D8:D9" xr:uid="{62142657-DEBB-4DD9-BA71-E1FF3B17F3B2}">
      <formula1>INDIRECT(C8)</formula1>
    </dataValidation>
    <dataValidation type="list" allowBlank="1" showInputMessage="1" showErrorMessage="1" sqref="G8" xr:uid="{7D5FC9C0-0F65-4DBF-9931-CDB90E2014E3}">
      <formula1>INDIRECT($E8)</formula1>
    </dataValidation>
    <dataValidation type="list" allowBlank="1" showInputMessage="1" showErrorMessage="1" sqref="G9" xr:uid="{5B92FA99-4E08-4BE2-98E3-751C141B476F}">
      <formula1>INDIRECT($F9)</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CDD2B-4E19-4B17-A888-AC7AE0D59C11}">
  <dimension ref="A1:Z11"/>
  <sheetViews>
    <sheetView topLeftCell="K1" zoomScale="40" zoomScaleNormal="40" workbookViewId="0">
      <selection activeCell="Z9" sqref="A6:Z9"/>
    </sheetView>
  </sheetViews>
  <sheetFormatPr baseColWidth="10" defaultRowHeight="14.5" x14ac:dyDescent="0.35"/>
  <cols>
    <col min="1" max="2" width="21.54296875" customWidth="1"/>
    <col min="3" max="4" width="16.26953125" customWidth="1"/>
    <col min="5" max="5" width="27.26953125" customWidth="1"/>
    <col min="6" max="6" width="14.453125" customWidth="1"/>
    <col min="7" max="7" width="16.54296875" customWidth="1"/>
    <col min="8" max="8" width="24.453125" customWidth="1"/>
    <col min="9" max="9" width="24.1796875" customWidth="1"/>
    <col min="10" max="10" width="26.81640625" customWidth="1"/>
    <col min="11" max="11" width="17.7265625" bestFit="1" customWidth="1"/>
    <col min="12" max="12" width="14.453125" customWidth="1"/>
    <col min="14" max="14" width="14" customWidth="1"/>
    <col min="15" max="15" width="8.1796875" bestFit="1" customWidth="1"/>
    <col min="16" max="16" width="15.26953125" customWidth="1"/>
    <col min="18" max="18" width="13.7265625" customWidth="1"/>
    <col min="20" max="20" width="23.54296875" customWidth="1"/>
    <col min="26" max="26" width="56.54296875" customWidth="1"/>
  </cols>
  <sheetData>
    <row r="1" spans="1:26" ht="22.5" customHeight="1" x14ac:dyDescent="0.35">
      <c r="A1" s="107"/>
      <c r="B1" s="149" t="s">
        <v>68</v>
      </c>
      <c r="C1" s="150"/>
      <c r="D1" s="150"/>
      <c r="E1" s="150"/>
      <c r="F1" s="150"/>
      <c r="G1" s="150"/>
      <c r="H1" s="150"/>
      <c r="I1" s="150"/>
      <c r="J1" s="150"/>
      <c r="K1" s="150"/>
      <c r="L1" s="150"/>
      <c r="M1" s="150"/>
      <c r="N1" s="150"/>
      <c r="O1" s="150"/>
      <c r="P1" s="150"/>
      <c r="Q1" s="150"/>
      <c r="R1" s="150"/>
      <c r="S1" s="150"/>
      <c r="T1" s="150"/>
      <c r="U1" s="150"/>
      <c r="V1" s="150"/>
      <c r="W1" s="150"/>
      <c r="X1" s="150"/>
      <c r="Y1" s="150"/>
      <c r="Z1" s="151"/>
    </row>
    <row r="2" spans="1:26" ht="21.75" customHeight="1" x14ac:dyDescent="0.35">
      <c r="A2" s="110"/>
      <c r="B2" s="90"/>
      <c r="C2" s="152"/>
      <c r="D2" s="152"/>
      <c r="E2" s="152"/>
      <c r="F2" s="152"/>
      <c r="G2" s="152"/>
      <c r="H2" s="152"/>
      <c r="I2" s="152"/>
      <c r="J2" s="152"/>
      <c r="K2" s="152"/>
      <c r="L2" s="152"/>
      <c r="M2" s="152"/>
      <c r="N2" s="152"/>
      <c r="O2" s="152"/>
      <c r="P2" s="152"/>
      <c r="Q2" s="152"/>
      <c r="R2" s="152"/>
      <c r="S2" s="152"/>
      <c r="T2" s="152"/>
      <c r="U2" s="152"/>
      <c r="V2" s="152"/>
      <c r="W2" s="152"/>
      <c r="X2" s="152"/>
      <c r="Y2" s="152"/>
      <c r="Z2" s="153"/>
    </row>
    <row r="3" spans="1:26" ht="20.25" customHeight="1" x14ac:dyDescent="0.35">
      <c r="A3" s="110"/>
      <c r="B3" s="90"/>
      <c r="C3" s="152"/>
      <c r="D3" s="152"/>
      <c r="E3" s="152"/>
      <c r="F3" s="152"/>
      <c r="G3" s="152"/>
      <c r="H3" s="152"/>
      <c r="I3" s="152"/>
      <c r="J3" s="152"/>
      <c r="K3" s="152"/>
      <c r="L3" s="152"/>
      <c r="M3" s="152"/>
      <c r="N3" s="152"/>
      <c r="O3" s="152"/>
      <c r="P3" s="152"/>
      <c r="Q3" s="152"/>
      <c r="R3" s="152"/>
      <c r="S3" s="152"/>
      <c r="T3" s="152"/>
      <c r="U3" s="152"/>
      <c r="V3" s="152"/>
      <c r="W3" s="152"/>
      <c r="X3" s="152"/>
      <c r="Y3" s="152"/>
      <c r="Z3" s="153"/>
    </row>
    <row r="4" spans="1:26" ht="22.5" customHeight="1" thickBot="1" x14ac:dyDescent="0.4">
      <c r="A4" s="112"/>
      <c r="B4" s="154"/>
      <c r="C4" s="155"/>
      <c r="D4" s="155"/>
      <c r="E4" s="155"/>
      <c r="F4" s="155"/>
      <c r="G4" s="155"/>
      <c r="H4" s="155"/>
      <c r="I4" s="155"/>
      <c r="J4" s="155"/>
      <c r="K4" s="155"/>
      <c r="L4" s="155"/>
      <c r="M4" s="155"/>
      <c r="N4" s="155"/>
      <c r="O4" s="155"/>
      <c r="P4" s="155"/>
      <c r="Q4" s="155"/>
      <c r="R4" s="155"/>
      <c r="S4" s="155"/>
      <c r="T4" s="155"/>
      <c r="U4" s="155"/>
      <c r="V4" s="155"/>
      <c r="W4" s="155"/>
      <c r="X4" s="155"/>
      <c r="Y4" s="155"/>
      <c r="Z4" s="156"/>
    </row>
    <row r="5" spans="1:26" ht="22.5" customHeight="1" thickBot="1" x14ac:dyDescent="0.4">
      <c r="A5" s="19" t="s">
        <v>345</v>
      </c>
    </row>
    <row r="6" spans="1:26" ht="28" customHeight="1" x14ac:dyDescent="0.35">
      <c r="A6" s="39"/>
      <c r="B6" s="40"/>
      <c r="C6" s="86" t="s">
        <v>90</v>
      </c>
      <c r="D6" s="86"/>
      <c r="E6" s="86"/>
      <c r="F6" s="40"/>
      <c r="G6" s="40"/>
      <c r="H6" s="40"/>
      <c r="I6" s="40"/>
      <c r="J6" s="40"/>
      <c r="K6" s="40"/>
      <c r="L6" s="41"/>
      <c r="M6" s="41"/>
      <c r="N6" s="86" t="s">
        <v>76</v>
      </c>
      <c r="O6" s="86"/>
      <c r="P6" s="86"/>
      <c r="Q6" s="41"/>
      <c r="R6" s="41"/>
      <c r="S6" s="86" t="s">
        <v>77</v>
      </c>
      <c r="T6" s="86"/>
      <c r="U6" s="86"/>
      <c r="V6" s="41"/>
      <c r="W6" s="41"/>
      <c r="X6" s="41"/>
      <c r="Y6" s="157" t="s">
        <v>332</v>
      </c>
      <c r="Z6" s="42"/>
    </row>
    <row r="7" spans="1:26" ht="65" x14ac:dyDescent="0.35">
      <c r="A7" s="43" t="s">
        <v>89</v>
      </c>
      <c r="B7" s="31" t="s">
        <v>0</v>
      </c>
      <c r="C7" s="31" t="s">
        <v>69</v>
      </c>
      <c r="D7" s="31" t="s">
        <v>70</v>
      </c>
      <c r="E7" s="31" t="s">
        <v>71</v>
      </c>
      <c r="F7" s="32" t="s">
        <v>72</v>
      </c>
      <c r="G7" s="32" t="s">
        <v>73</v>
      </c>
      <c r="H7" s="32" t="s">
        <v>91</v>
      </c>
      <c r="I7" s="32" t="s">
        <v>92</v>
      </c>
      <c r="J7" s="32" t="s">
        <v>74</v>
      </c>
      <c r="K7" s="31" t="s">
        <v>75</v>
      </c>
      <c r="L7" s="31" t="s">
        <v>78</v>
      </c>
      <c r="M7" s="31" t="s">
        <v>79</v>
      </c>
      <c r="N7" s="31" t="s">
        <v>80</v>
      </c>
      <c r="O7" s="31" t="s">
        <v>81</v>
      </c>
      <c r="P7" s="31" t="s">
        <v>82</v>
      </c>
      <c r="Q7" s="31" t="s">
        <v>83</v>
      </c>
      <c r="R7" s="31" t="s">
        <v>84</v>
      </c>
      <c r="S7" s="31" t="s">
        <v>80</v>
      </c>
      <c r="T7" s="31" t="s">
        <v>81</v>
      </c>
      <c r="U7" s="31" t="s">
        <v>82</v>
      </c>
      <c r="V7" s="31" t="s">
        <v>85</v>
      </c>
      <c r="W7" s="31" t="s">
        <v>86</v>
      </c>
      <c r="X7" s="31" t="s">
        <v>87</v>
      </c>
      <c r="Y7" s="158"/>
      <c r="Z7" s="44" t="s">
        <v>88</v>
      </c>
    </row>
    <row r="8" spans="1:26" ht="126" x14ac:dyDescent="0.35">
      <c r="A8" s="45" t="s">
        <v>22</v>
      </c>
      <c r="B8" s="11" t="s">
        <v>188</v>
      </c>
      <c r="C8" s="12" t="s">
        <v>207</v>
      </c>
      <c r="D8" s="12" t="s">
        <v>208</v>
      </c>
      <c r="E8" s="18" t="str">
        <f>+IFERROR(VLOOKUP(C8,[2]!Tabla3[#Data],2,0),"")</f>
        <v/>
      </c>
      <c r="F8" s="11" t="s">
        <v>209</v>
      </c>
      <c r="G8" s="11" t="s">
        <v>98</v>
      </c>
      <c r="H8" s="11" t="s">
        <v>210</v>
      </c>
      <c r="I8" s="11"/>
      <c r="J8" s="13" t="s">
        <v>211</v>
      </c>
      <c r="K8" s="37"/>
      <c r="L8" s="33">
        <v>0.4</v>
      </c>
      <c r="M8" s="33">
        <v>1</v>
      </c>
      <c r="N8" s="59" t="s">
        <v>7</v>
      </c>
      <c r="O8" s="59" t="s">
        <v>108</v>
      </c>
      <c r="P8" s="60" t="s">
        <v>59</v>
      </c>
      <c r="Q8" s="59">
        <v>0.18</v>
      </c>
      <c r="R8" s="59">
        <v>1</v>
      </c>
      <c r="S8" s="33" t="s">
        <v>7</v>
      </c>
      <c r="T8" s="59" t="s">
        <v>109</v>
      </c>
      <c r="U8" s="60" t="s">
        <v>25</v>
      </c>
      <c r="V8" s="36" t="s">
        <v>101</v>
      </c>
      <c r="W8" s="36" t="s">
        <v>101</v>
      </c>
      <c r="X8" s="34" t="s">
        <v>114</v>
      </c>
      <c r="Y8" s="79" t="s">
        <v>524</v>
      </c>
      <c r="Z8" s="69" t="s">
        <v>222</v>
      </c>
    </row>
    <row r="9" spans="1:26" ht="126.5" thickBot="1" x14ac:dyDescent="0.4">
      <c r="A9" s="50" t="s">
        <v>22</v>
      </c>
      <c r="B9" s="51" t="s">
        <v>188</v>
      </c>
      <c r="C9" s="52" t="s">
        <v>207</v>
      </c>
      <c r="D9" s="52" t="s">
        <v>208</v>
      </c>
      <c r="E9" s="53" t="str">
        <f>+IFERROR(VLOOKUP(C9,[2]!Tabla3[#Data],2,0),"")</f>
        <v/>
      </c>
      <c r="F9" s="51" t="s">
        <v>209</v>
      </c>
      <c r="G9" s="51" t="s">
        <v>98</v>
      </c>
      <c r="H9" s="51" t="s">
        <v>210</v>
      </c>
      <c r="I9" s="51"/>
      <c r="J9" s="54" t="s">
        <v>211</v>
      </c>
      <c r="K9" s="55"/>
      <c r="L9" s="74">
        <v>0.4</v>
      </c>
      <c r="M9" s="74">
        <v>1</v>
      </c>
      <c r="N9" s="75" t="s">
        <v>7</v>
      </c>
      <c r="O9" s="75" t="s">
        <v>108</v>
      </c>
      <c r="P9" s="76" t="s">
        <v>59</v>
      </c>
      <c r="Q9" s="75">
        <v>0.18</v>
      </c>
      <c r="R9" s="75">
        <v>1</v>
      </c>
      <c r="S9" s="74" t="s">
        <v>7</v>
      </c>
      <c r="T9" s="75" t="s">
        <v>109</v>
      </c>
      <c r="U9" s="76" t="s">
        <v>25</v>
      </c>
      <c r="V9" s="57" t="s">
        <v>101</v>
      </c>
      <c r="W9" s="57" t="s">
        <v>101</v>
      </c>
      <c r="X9" s="77" t="s">
        <v>114</v>
      </c>
      <c r="Y9" s="84" t="s">
        <v>525</v>
      </c>
      <c r="Z9" s="73" t="s">
        <v>223</v>
      </c>
    </row>
    <row r="11" spans="1:26" ht="119.5" customHeight="1" x14ac:dyDescent="0.35"/>
  </sheetData>
  <mergeCells count="6">
    <mergeCell ref="B1:Z4"/>
    <mergeCell ref="N6:P6"/>
    <mergeCell ref="S6:U6"/>
    <mergeCell ref="C6:E6"/>
    <mergeCell ref="A1:A4"/>
    <mergeCell ref="Y6:Y7"/>
  </mergeCells>
  <phoneticPr fontId="16" type="noConversion"/>
  <dataValidations count="2">
    <dataValidation type="list" allowBlank="1" showInputMessage="1" showErrorMessage="1" sqref="D8:D9" xr:uid="{F9CFCE15-CCD1-4140-A2E7-934BD9B621EA}">
      <formula1>INDIRECT(C8)</formula1>
    </dataValidation>
    <dataValidation type="list" allowBlank="1" showInputMessage="1" showErrorMessage="1" sqref="G8:G9" xr:uid="{6CCBDDA6-5FCA-4161-ABBE-49A128EE317F}">
      <formula1>INDIRECT($E8)</formula1>
    </dataValidation>
  </dataValidation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30D4-CFD9-47A0-AE0D-37FD75AE267F}">
  <dimension ref="A1:Z11"/>
  <sheetViews>
    <sheetView tabSelected="1" zoomScale="40" zoomScaleNormal="40" workbookViewId="0">
      <selection activeCell="Z16" sqref="Z16"/>
    </sheetView>
  </sheetViews>
  <sheetFormatPr baseColWidth="10" defaultRowHeight="14.5" x14ac:dyDescent="0.35"/>
  <cols>
    <col min="1" max="2" width="21.54296875" customWidth="1"/>
    <col min="3" max="4" width="16.26953125" customWidth="1"/>
    <col min="5" max="5" width="27.26953125" customWidth="1"/>
    <col min="6" max="6" width="14.453125" customWidth="1"/>
    <col min="7" max="7" width="16.54296875" customWidth="1"/>
    <col min="8" max="8" width="24.453125" customWidth="1"/>
    <col min="9" max="9" width="24.1796875" customWidth="1"/>
    <col min="10" max="10" width="26.81640625" customWidth="1"/>
    <col min="11" max="11" width="17.7265625" bestFit="1" customWidth="1"/>
    <col min="12" max="12" width="14.453125" customWidth="1"/>
    <col min="14" max="14" width="14" customWidth="1"/>
    <col min="15" max="15" width="8.1796875" bestFit="1" customWidth="1"/>
    <col min="16" max="16" width="15.26953125" customWidth="1"/>
    <col min="18" max="18" width="13.7265625" customWidth="1"/>
    <col min="20" max="20" width="23.54296875" customWidth="1"/>
    <col min="26" max="26" width="56.54296875" customWidth="1"/>
  </cols>
  <sheetData>
    <row r="1" spans="1:26" ht="22.5" customHeight="1" x14ac:dyDescent="0.35">
      <c r="A1" s="87"/>
      <c r="B1" s="90" t="s">
        <v>68</v>
      </c>
      <c r="C1" s="91"/>
      <c r="D1" s="91"/>
      <c r="E1" s="91"/>
      <c r="F1" s="91"/>
      <c r="G1" s="91"/>
      <c r="H1" s="91"/>
      <c r="I1" s="91"/>
      <c r="J1" s="91"/>
      <c r="K1" s="91"/>
      <c r="L1" s="91"/>
      <c r="M1" s="91"/>
      <c r="N1" s="91"/>
      <c r="O1" s="91"/>
      <c r="P1" s="91"/>
      <c r="Q1" s="91"/>
      <c r="R1" s="91"/>
      <c r="S1" s="91"/>
      <c r="T1" s="91"/>
      <c r="U1" s="91"/>
      <c r="V1" s="91"/>
      <c r="W1" s="91"/>
      <c r="X1" s="91"/>
      <c r="Y1" s="91"/>
      <c r="Z1" s="91"/>
    </row>
    <row r="2" spans="1:26" ht="21.75" customHeight="1" x14ac:dyDescent="0.35">
      <c r="A2" s="87"/>
      <c r="B2" s="90"/>
      <c r="C2" s="91"/>
      <c r="D2" s="91"/>
      <c r="E2" s="91"/>
      <c r="F2" s="91"/>
      <c r="G2" s="91"/>
      <c r="H2" s="91"/>
      <c r="I2" s="91"/>
      <c r="J2" s="91"/>
      <c r="K2" s="91"/>
      <c r="L2" s="91"/>
      <c r="M2" s="91"/>
      <c r="N2" s="91"/>
      <c r="O2" s="91"/>
      <c r="P2" s="91"/>
      <c r="Q2" s="91"/>
      <c r="R2" s="91"/>
      <c r="S2" s="91"/>
      <c r="T2" s="91"/>
      <c r="U2" s="91"/>
      <c r="V2" s="91"/>
      <c r="W2" s="91"/>
      <c r="X2" s="91"/>
      <c r="Y2" s="91"/>
      <c r="Z2" s="91"/>
    </row>
    <row r="3" spans="1:26" ht="20.25" customHeight="1" x14ac:dyDescent="0.35">
      <c r="A3" s="87"/>
      <c r="B3" s="90"/>
      <c r="C3" s="91"/>
      <c r="D3" s="91"/>
      <c r="E3" s="91"/>
      <c r="F3" s="91"/>
      <c r="G3" s="91"/>
      <c r="H3" s="91"/>
      <c r="I3" s="91"/>
      <c r="J3" s="91"/>
      <c r="K3" s="91"/>
      <c r="L3" s="91"/>
      <c r="M3" s="91"/>
      <c r="N3" s="91"/>
      <c r="O3" s="91"/>
      <c r="P3" s="91"/>
      <c r="Q3" s="91"/>
      <c r="R3" s="91"/>
      <c r="S3" s="91"/>
      <c r="T3" s="91"/>
      <c r="U3" s="91"/>
      <c r="V3" s="91"/>
      <c r="W3" s="91"/>
      <c r="X3" s="91"/>
      <c r="Y3" s="91"/>
      <c r="Z3" s="91"/>
    </row>
    <row r="4" spans="1:26" ht="22.5" customHeight="1" x14ac:dyDescent="0.35">
      <c r="A4" s="87"/>
      <c r="B4" s="90"/>
      <c r="C4" s="91"/>
      <c r="D4" s="91"/>
      <c r="E4" s="91"/>
      <c r="F4" s="91"/>
      <c r="G4" s="91"/>
      <c r="H4" s="91"/>
      <c r="I4" s="91"/>
      <c r="J4" s="91"/>
      <c r="K4" s="91"/>
      <c r="L4" s="91"/>
      <c r="M4" s="91"/>
      <c r="N4" s="91"/>
      <c r="O4" s="91"/>
      <c r="P4" s="91"/>
      <c r="Q4" s="91"/>
      <c r="R4" s="91"/>
      <c r="S4" s="91"/>
      <c r="T4" s="91"/>
      <c r="U4" s="91"/>
      <c r="V4" s="91"/>
      <c r="W4" s="91"/>
      <c r="X4" s="91"/>
      <c r="Y4" s="91"/>
      <c r="Z4" s="91"/>
    </row>
    <row r="5" spans="1:26" ht="22.5" customHeight="1" thickBot="1" x14ac:dyDescent="0.4">
      <c r="A5" s="19" t="s">
        <v>345</v>
      </c>
    </row>
    <row r="6" spans="1:26" ht="28" customHeight="1" x14ac:dyDescent="0.35">
      <c r="A6" s="39"/>
      <c r="B6" s="40"/>
      <c r="C6" s="86" t="s">
        <v>90</v>
      </c>
      <c r="D6" s="86"/>
      <c r="E6" s="86"/>
      <c r="F6" s="40"/>
      <c r="G6" s="40"/>
      <c r="H6" s="40"/>
      <c r="I6" s="40"/>
      <c r="J6" s="40"/>
      <c r="K6" s="40"/>
      <c r="L6" s="41"/>
      <c r="M6" s="41"/>
      <c r="N6" s="86" t="s">
        <v>76</v>
      </c>
      <c r="O6" s="86"/>
      <c r="P6" s="86"/>
      <c r="Q6" s="41"/>
      <c r="R6" s="41"/>
      <c r="S6" s="86" t="s">
        <v>77</v>
      </c>
      <c r="T6" s="86"/>
      <c r="U6" s="86"/>
      <c r="V6" s="41"/>
      <c r="W6" s="41"/>
      <c r="X6" s="41"/>
      <c r="Y6" s="157" t="s">
        <v>332</v>
      </c>
      <c r="Z6" s="42"/>
    </row>
    <row r="7" spans="1:26" ht="65" x14ac:dyDescent="0.35">
      <c r="A7" s="43" t="s">
        <v>89</v>
      </c>
      <c r="B7" s="31" t="s">
        <v>0</v>
      </c>
      <c r="C7" s="31" t="s">
        <v>69</v>
      </c>
      <c r="D7" s="31" t="s">
        <v>70</v>
      </c>
      <c r="E7" s="31" t="s">
        <v>71</v>
      </c>
      <c r="F7" s="32" t="s">
        <v>72</v>
      </c>
      <c r="G7" s="32" t="s">
        <v>73</v>
      </c>
      <c r="H7" s="32" t="s">
        <v>91</v>
      </c>
      <c r="I7" s="32" t="s">
        <v>92</v>
      </c>
      <c r="J7" s="32" t="s">
        <v>74</v>
      </c>
      <c r="K7" s="31" t="s">
        <v>75</v>
      </c>
      <c r="L7" s="31" t="s">
        <v>78</v>
      </c>
      <c r="M7" s="31" t="s">
        <v>79</v>
      </c>
      <c r="N7" s="31" t="s">
        <v>80</v>
      </c>
      <c r="O7" s="31" t="s">
        <v>81</v>
      </c>
      <c r="P7" s="31" t="s">
        <v>82</v>
      </c>
      <c r="Q7" s="31" t="s">
        <v>83</v>
      </c>
      <c r="R7" s="31" t="s">
        <v>84</v>
      </c>
      <c r="S7" s="31" t="s">
        <v>80</v>
      </c>
      <c r="T7" s="31" t="s">
        <v>81</v>
      </c>
      <c r="U7" s="31" t="s">
        <v>82</v>
      </c>
      <c r="V7" s="31" t="s">
        <v>85</v>
      </c>
      <c r="W7" s="31" t="s">
        <v>86</v>
      </c>
      <c r="X7" s="31" t="s">
        <v>87</v>
      </c>
      <c r="Y7" s="158"/>
      <c r="Z7" s="44" t="s">
        <v>88</v>
      </c>
    </row>
    <row r="8" spans="1:26" ht="126" x14ac:dyDescent="0.35">
      <c r="A8" s="45" t="s">
        <v>526</v>
      </c>
      <c r="B8" s="11" t="s">
        <v>188</v>
      </c>
      <c r="C8" s="12" t="s">
        <v>207</v>
      </c>
      <c r="D8" s="12" t="s">
        <v>208</v>
      </c>
      <c r="E8" s="18" t="str">
        <f>+IFERROR(VLOOKUP(C8,[2]!Tabla3[#Data],2,0),"")</f>
        <v/>
      </c>
      <c r="F8" s="11" t="s">
        <v>209</v>
      </c>
      <c r="G8" s="11" t="s">
        <v>98</v>
      </c>
      <c r="H8" s="11" t="s">
        <v>210</v>
      </c>
      <c r="I8" s="11"/>
      <c r="J8" s="13" t="s">
        <v>211</v>
      </c>
      <c r="K8" s="37"/>
      <c r="L8" s="33">
        <v>0.4</v>
      </c>
      <c r="M8" s="33">
        <v>1</v>
      </c>
      <c r="N8" s="59" t="s">
        <v>7</v>
      </c>
      <c r="O8" s="59" t="s">
        <v>108</v>
      </c>
      <c r="P8" s="60" t="s">
        <v>59</v>
      </c>
      <c r="Q8" s="59">
        <v>0.18</v>
      </c>
      <c r="R8" s="59">
        <v>1</v>
      </c>
      <c r="S8" s="33" t="s">
        <v>7</v>
      </c>
      <c r="T8" s="59" t="s">
        <v>109</v>
      </c>
      <c r="U8" s="60" t="s">
        <v>25</v>
      </c>
      <c r="V8" s="36" t="s">
        <v>101</v>
      </c>
      <c r="W8" s="36" t="s">
        <v>101</v>
      </c>
      <c r="X8" s="34" t="s">
        <v>114</v>
      </c>
      <c r="Y8" s="79" t="s">
        <v>527</v>
      </c>
      <c r="Z8" s="46" t="s">
        <v>222</v>
      </c>
    </row>
    <row r="9" spans="1:26" ht="126.5" thickBot="1" x14ac:dyDescent="0.4">
      <c r="A9" s="50" t="s">
        <v>526</v>
      </c>
      <c r="B9" s="51" t="s">
        <v>188</v>
      </c>
      <c r="C9" s="52" t="s">
        <v>207</v>
      </c>
      <c r="D9" s="52" t="s">
        <v>208</v>
      </c>
      <c r="E9" s="53" t="str">
        <f>+IFERROR(VLOOKUP(C9,[2]!Tabla3[#Data],2,0),"")</f>
        <v/>
      </c>
      <c r="F9" s="51" t="s">
        <v>209</v>
      </c>
      <c r="G9" s="51" t="s">
        <v>98</v>
      </c>
      <c r="H9" s="51" t="s">
        <v>210</v>
      </c>
      <c r="I9" s="51"/>
      <c r="J9" s="54" t="s">
        <v>211</v>
      </c>
      <c r="K9" s="55"/>
      <c r="L9" s="74">
        <v>0.4</v>
      </c>
      <c r="M9" s="74">
        <v>1</v>
      </c>
      <c r="N9" s="75" t="s">
        <v>7</v>
      </c>
      <c r="O9" s="75" t="s">
        <v>108</v>
      </c>
      <c r="P9" s="76" t="s">
        <v>59</v>
      </c>
      <c r="Q9" s="75">
        <v>0.18</v>
      </c>
      <c r="R9" s="75">
        <v>1</v>
      </c>
      <c r="S9" s="74" t="s">
        <v>7</v>
      </c>
      <c r="T9" s="75" t="s">
        <v>109</v>
      </c>
      <c r="U9" s="76" t="s">
        <v>25</v>
      </c>
      <c r="V9" s="57" t="s">
        <v>101</v>
      </c>
      <c r="W9" s="57" t="s">
        <v>101</v>
      </c>
      <c r="X9" s="77" t="s">
        <v>114</v>
      </c>
      <c r="Y9" s="84" t="s">
        <v>528</v>
      </c>
      <c r="Z9" s="58" t="s">
        <v>223</v>
      </c>
    </row>
    <row r="11" spans="1:26" ht="119.5" customHeight="1" x14ac:dyDescent="0.35"/>
  </sheetData>
  <mergeCells count="6">
    <mergeCell ref="A1:A4"/>
    <mergeCell ref="B1:Z4"/>
    <mergeCell ref="C6:E6"/>
    <mergeCell ref="N6:P6"/>
    <mergeCell ref="S6:U6"/>
    <mergeCell ref="Y6:Y7"/>
  </mergeCells>
  <dataValidations count="2">
    <dataValidation type="list" allowBlank="1" showInputMessage="1" showErrorMessage="1" sqref="G8:G9" xr:uid="{0B039603-9FE1-481D-9BA9-163BA9FFC841}">
      <formula1>INDIRECT($E8)</formula1>
    </dataValidation>
    <dataValidation type="list" allowBlank="1" showInputMessage="1" showErrorMessage="1" sqref="D8:D9" xr:uid="{3E07E0D2-1F56-4AEB-929A-CC7AA7B68D0C}">
      <formula1>INDIRECT(C8)</formula1>
    </dataValidation>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Gestión</vt:lpstr>
      <vt:lpstr>Corrupción</vt:lpstr>
      <vt:lpstr>Seguridad digital</vt:lpstr>
      <vt:lpstr>Fiscal</vt:lpstr>
      <vt:lpstr>Sarlaft</vt:lpstr>
      <vt:lpstr>Datos Personales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 muñeton tamayo</dc:creator>
  <cp:lastModifiedBy>valeria muñeton tamayo</cp:lastModifiedBy>
  <dcterms:created xsi:type="dcterms:W3CDTF">2025-01-03T17:43:30Z</dcterms:created>
  <dcterms:modified xsi:type="dcterms:W3CDTF">2026-09-28T02:48:23Z</dcterms:modified>
</cp:coreProperties>
</file>