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C:\Users\valer\Downloads\"/>
    </mc:Choice>
  </mc:AlternateContent>
  <xr:revisionPtr revIDLastSave="0" documentId="13_ncr:1_{CAF8CD2B-8913-4C51-9DCE-37E932E7F73E}" xr6:coauthVersionLast="47" xr6:coauthVersionMax="47" xr10:uidLastSave="{00000000-0000-0000-0000-000000000000}"/>
  <bookViews>
    <workbookView xWindow="-110" yWindow="-110" windowWidth="19420" windowHeight="10300" activeTab="1" xr2:uid="{0E196824-6248-4B6F-BDA0-84BD1FC801FB}"/>
  </bookViews>
  <sheets>
    <sheet name="Gestión" sheetId="1" r:id="rId1"/>
    <sheet name="Corrupción" sheetId="2" r:id="rId2"/>
    <sheet name="Seguridad digital" sheetId="3" r:id="rId3"/>
    <sheet name="Fiscal" sheetId="4" r:id="rId4"/>
    <sheet name="Sarlaft" sheetId="6" r:id="rId5"/>
  </sheets>
  <externalReferences>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s>
  <definedNames>
    <definedName name="_xlnm._FilterDatabase" localSheetId="1" hidden="1">Corrupción!$A$7:$Y$37</definedName>
    <definedName name="_xlnm._FilterDatabase" localSheetId="0" hidden="1">Gestión!$A$7:$Z$50</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25" i="2" l="1"/>
  <c r="E37" i="2"/>
  <c r="E36" i="2"/>
  <c r="E35" i="2"/>
  <c r="E50" i="1"/>
  <c r="E49" i="1"/>
  <c r="E48" i="1"/>
  <c r="E47" i="1"/>
  <c r="E45" i="1"/>
  <c r="E44" i="1"/>
  <c r="E34" i="2"/>
  <c r="E46" i="1"/>
  <c r="E43" i="1"/>
  <c r="E33" i="2" l="1"/>
  <c r="E42" i="1"/>
  <c r="E32" i="2" l="1"/>
  <c r="E41" i="1"/>
  <c r="AJ12" i="3" l="1"/>
  <c r="AI12" i="3" s="1"/>
  <c r="AB12" i="3"/>
  <c r="Z12" i="3"/>
  <c r="AC12" i="3" s="1"/>
  <c r="AH12" i="3" s="1"/>
  <c r="AG12" i="3" s="1"/>
  <c r="AK12" i="3" s="1"/>
  <c r="X12" i="3"/>
  <c r="W12" i="3"/>
  <c r="N12" i="3"/>
  <c r="L12" i="3"/>
  <c r="O12" i="3" s="1"/>
  <c r="AJ11" i="3"/>
  <c r="AI11" i="3"/>
  <c r="AB11" i="3"/>
  <c r="Z11" i="3"/>
  <c r="AC11" i="3" s="1"/>
  <c r="AH11" i="3" s="1"/>
  <c r="AG11" i="3" s="1"/>
  <c r="AK11" i="3" s="1"/>
  <c r="X11" i="3"/>
  <c r="W11" i="3"/>
  <c r="O11" i="3"/>
  <c r="N11" i="3"/>
  <c r="L11" i="3"/>
  <c r="AJ10" i="3"/>
  <c r="AI10" i="3"/>
  <c r="AC10" i="3"/>
  <c r="AH10" i="3" s="1"/>
  <c r="AG10" i="3" s="1"/>
  <c r="AK10" i="3" s="1"/>
  <c r="AB10" i="3"/>
  <c r="Z10" i="3"/>
  <c r="X10" i="3"/>
  <c r="W10" i="3"/>
  <c r="O10" i="3"/>
  <c r="N10" i="3"/>
  <c r="L10" i="3"/>
  <c r="AJ9" i="3"/>
  <c r="AI9" i="3"/>
  <c r="AC9" i="3"/>
  <c r="AH9" i="3" s="1"/>
  <c r="AG9" i="3" s="1"/>
  <c r="AK9" i="3" s="1"/>
  <c r="AB9" i="3"/>
  <c r="Z9" i="3"/>
  <c r="X9" i="3"/>
  <c r="W9" i="3"/>
  <c r="N9" i="3"/>
  <c r="L9" i="3"/>
  <c r="O9" i="3" s="1"/>
  <c r="AJ8" i="3"/>
  <c r="AI8" i="3"/>
  <c r="AB8" i="3"/>
  <c r="Z8" i="3"/>
  <c r="AC8" i="3" s="1"/>
  <c r="AH8" i="3" s="1"/>
  <c r="AG8" i="3" s="1"/>
  <c r="AK8" i="3" s="1"/>
  <c r="X8" i="3"/>
  <c r="W8" i="3"/>
  <c r="N8" i="3"/>
  <c r="O8" i="3" s="1"/>
  <c r="L8" i="3"/>
  <c r="E31" i="2" l="1"/>
  <c r="E30" i="2"/>
  <c r="E29" i="2" l="1"/>
  <c r="E28" i="2"/>
  <c r="E40" i="1"/>
  <c r="E39" i="1"/>
  <c r="E9" i="6" l="1"/>
  <c r="E35" i="1" l="1"/>
  <c r="E8" i="6"/>
  <c r="E26" i="2"/>
  <c r="E38" i="1"/>
  <c r="E37" i="1"/>
  <c r="E36" i="1"/>
  <c r="E34" i="1"/>
  <c r="E33" i="1"/>
  <c r="E24" i="2" l="1"/>
  <c r="E23" i="2"/>
  <c r="E22" i="2"/>
  <c r="J9" i="4"/>
  <c r="E9" i="4"/>
  <c r="E32" i="1"/>
  <c r="E31" i="1"/>
  <c r="E29" i="1" l="1"/>
  <c r="E28" i="1"/>
  <c r="E8" i="4"/>
  <c r="E30" i="1"/>
  <c r="E27" i="1"/>
  <c r="E26" i="1" l="1"/>
  <c r="E25" i="1"/>
  <c r="E24" i="1"/>
  <c r="E23" i="1" l="1"/>
  <c r="E22" i="1" l="1"/>
  <c r="E21" i="1"/>
  <c r="E19" i="1" l="1"/>
  <c r="E20" i="1"/>
  <c r="E18" i="1"/>
  <c r="E16" i="1" l="1"/>
  <c r="E17" i="1"/>
  <c r="E15" i="1"/>
  <c r="E14" i="1" l="1"/>
  <c r="E13" i="1"/>
  <c r="E12" i="1"/>
  <c r="E11" i="1"/>
  <c r="E9" i="1" l="1"/>
  <c r="E10" i="1"/>
  <c r="E8"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Myriam Cubillos Benavides</author>
  </authors>
  <commentList>
    <comment ref="C7" authorId="0" shapeId="0" xr:uid="{53496176-F196-4B13-AEE5-E6098EDFD4C7}">
      <text>
        <r>
          <rPr>
            <b/>
            <sz val="9"/>
            <color indexed="81"/>
            <rFont val="Tahoma"/>
            <family val="2"/>
          </rPr>
          <t>Utilice lista de despliegue</t>
        </r>
        <r>
          <rPr>
            <sz val="9"/>
            <color indexed="81"/>
            <rFont val="Tahoma"/>
            <family val="2"/>
          </rPr>
          <t xml:space="preserve">
</t>
        </r>
      </text>
    </comment>
    <comment ref="D7" authorId="0" shapeId="0" xr:uid="{1E1E5023-79D4-4056-BA9C-81E1779E46E5}">
      <text>
        <r>
          <rPr>
            <b/>
            <sz val="9"/>
            <color indexed="81"/>
            <rFont val="Tahoma"/>
            <family val="2"/>
          </rPr>
          <t>Utilice lista de despliegue, depende de haber seleccionado lista en B8</t>
        </r>
        <r>
          <rPr>
            <sz val="9"/>
            <color indexed="81"/>
            <rFont val="Tahoma"/>
            <family val="2"/>
          </rPr>
          <t xml:space="preserve">
</t>
        </r>
      </text>
    </comment>
    <comment ref="E7" authorId="0" shapeId="0" xr:uid="{96B3502A-26CC-4D30-B5D3-2E8877CACC97}">
      <text>
        <r>
          <rPr>
            <b/>
            <sz val="9"/>
            <color indexed="81"/>
            <rFont val="Tahoma"/>
            <charset val="1"/>
          </rPr>
          <t>Celda parametrizada no modifcar</t>
        </r>
        <r>
          <rPr>
            <sz val="9"/>
            <color indexed="81"/>
            <rFont val="Tahoma"/>
            <charset val="1"/>
          </rPr>
          <t xml:space="preserve">
</t>
        </r>
      </text>
    </comment>
    <comment ref="F7" authorId="0" shapeId="0" xr:uid="{9161DB23-33B7-49C0-9CDF-6046F96B5EA4}">
      <text>
        <r>
          <rPr>
            <b/>
            <sz val="9"/>
            <color indexed="81"/>
            <rFont val="Tahoma"/>
            <family val="2"/>
          </rPr>
          <t>Utilice lista de despliegue</t>
        </r>
      </text>
    </comment>
    <comment ref="G7" authorId="0" shapeId="0" xr:uid="{607CF080-77BE-496F-B254-DB023164F217}">
      <text>
        <r>
          <rPr>
            <b/>
            <sz val="9"/>
            <color indexed="81"/>
            <rFont val="Tahoma"/>
            <family val="2"/>
          </rPr>
          <t>Utilice lista de despliegue</t>
        </r>
        <r>
          <rPr>
            <sz val="9"/>
            <color indexed="81"/>
            <rFont val="Tahoma"/>
            <family val="2"/>
          </rPr>
          <t xml:space="preserve">
</t>
        </r>
      </text>
    </comment>
    <comment ref="H7" authorId="0" shapeId="0" xr:uid="{56E8475C-EAE0-4C45-B581-8F4776BEA494}">
      <text>
        <r>
          <rPr>
            <b/>
            <sz val="9"/>
            <color indexed="81"/>
            <rFont val="Tahoma"/>
            <family val="2"/>
          </rPr>
          <t>inicie redacción del riesgo utilizando estructura definida</t>
        </r>
        <r>
          <rPr>
            <sz val="9"/>
            <color indexed="81"/>
            <rFont val="Tahoma"/>
            <family val="2"/>
          </rPr>
          <t xml:space="preserve">
</t>
        </r>
      </text>
    </comment>
    <comment ref="I7" authorId="0" shapeId="0" xr:uid="{0FD5BB31-43B1-4FDE-A758-9A87DA5CFA28}">
      <text>
        <r>
          <rPr>
            <b/>
            <sz val="9"/>
            <color indexed="81"/>
            <rFont val="Tahoma"/>
            <family val="2"/>
          </rPr>
          <t>Continue redacción del riesgo, defina causa raíz</t>
        </r>
        <r>
          <rPr>
            <sz val="9"/>
            <color indexed="81"/>
            <rFont val="Tahoma"/>
            <family val="2"/>
          </rPr>
          <t xml:space="preserve">
</t>
        </r>
      </text>
    </comment>
    <comment ref="J7" authorId="0" shapeId="0" xr:uid="{23CEBA7B-1982-4FFD-A08F-AF8727100009}">
      <text>
        <r>
          <rPr>
            <b/>
            <sz val="9"/>
            <color indexed="81"/>
            <rFont val="Tahoma"/>
            <family val="2"/>
          </rPr>
          <t>Esta celda concatena redacción del riesgo, no modificar.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Myriam Cubillos Benavides</author>
  </authors>
  <commentList>
    <comment ref="C7" authorId="0" shapeId="0" xr:uid="{8D459E7C-E9DD-43CD-97AC-E63828130AAC}">
      <text>
        <r>
          <rPr>
            <b/>
            <sz val="9"/>
            <color indexed="81"/>
            <rFont val="Tahoma"/>
            <family val="2"/>
          </rPr>
          <t>Utilice lista de despliegue</t>
        </r>
        <r>
          <rPr>
            <sz val="9"/>
            <color indexed="81"/>
            <rFont val="Tahoma"/>
            <family val="2"/>
          </rPr>
          <t xml:space="preserve">
</t>
        </r>
      </text>
    </comment>
    <comment ref="D7" authorId="0" shapeId="0" xr:uid="{793D89A8-616C-44D4-A4FC-B9C6D19D0C0B}">
      <text>
        <r>
          <rPr>
            <b/>
            <sz val="9"/>
            <color indexed="81"/>
            <rFont val="Tahoma"/>
            <family val="2"/>
          </rPr>
          <t>Utilice lista de despliegue, depende de haber seleccionado lista en B8</t>
        </r>
        <r>
          <rPr>
            <sz val="9"/>
            <color indexed="81"/>
            <rFont val="Tahoma"/>
            <family val="2"/>
          </rPr>
          <t xml:space="preserve">
</t>
        </r>
      </text>
    </comment>
    <comment ref="E7" authorId="0" shapeId="0" xr:uid="{5B8D5D59-8FF2-43AC-ABD4-5E644AA96C3E}">
      <text>
        <r>
          <rPr>
            <b/>
            <sz val="9"/>
            <color indexed="81"/>
            <rFont val="Tahoma"/>
            <charset val="1"/>
          </rPr>
          <t>Celda parametrizada no modifcar</t>
        </r>
        <r>
          <rPr>
            <sz val="9"/>
            <color indexed="81"/>
            <rFont val="Tahoma"/>
            <charset val="1"/>
          </rPr>
          <t xml:space="preserve">
</t>
        </r>
      </text>
    </comment>
    <comment ref="F7" authorId="0" shapeId="0" xr:uid="{EE28C44E-F986-4C1C-9924-F5DE1A856A65}">
      <text>
        <r>
          <rPr>
            <b/>
            <sz val="9"/>
            <color indexed="81"/>
            <rFont val="Tahoma"/>
            <family val="2"/>
          </rPr>
          <t>Utilice lista de despliegue</t>
        </r>
      </text>
    </comment>
    <comment ref="G7" authorId="0" shapeId="0" xr:uid="{D2DAEBF4-B248-4525-9210-45C37832FC38}">
      <text>
        <r>
          <rPr>
            <b/>
            <sz val="9"/>
            <color indexed="81"/>
            <rFont val="Tahoma"/>
            <family val="2"/>
          </rPr>
          <t>Utilice lista de despliegue</t>
        </r>
        <r>
          <rPr>
            <sz val="9"/>
            <color indexed="81"/>
            <rFont val="Tahoma"/>
            <family val="2"/>
          </rPr>
          <t xml:space="preserve">
</t>
        </r>
      </text>
    </comment>
    <comment ref="H7" authorId="0" shapeId="0" xr:uid="{6C973429-DA23-405A-A416-B673FB227429}">
      <text>
        <r>
          <rPr>
            <b/>
            <sz val="9"/>
            <color indexed="81"/>
            <rFont val="Tahoma"/>
            <family val="2"/>
          </rPr>
          <t>inicie redacción del riesgo utilizando estructura definida</t>
        </r>
        <r>
          <rPr>
            <sz val="9"/>
            <color indexed="81"/>
            <rFont val="Tahoma"/>
            <family val="2"/>
          </rPr>
          <t xml:space="preserve">
</t>
        </r>
      </text>
    </comment>
    <comment ref="I7" authorId="0" shapeId="0" xr:uid="{247109F0-42CC-42DD-9FE9-0C53DB9B3871}">
      <text>
        <r>
          <rPr>
            <b/>
            <sz val="9"/>
            <color indexed="81"/>
            <rFont val="Tahoma"/>
            <family val="2"/>
          </rPr>
          <t>Continue redacción del riesgo, defina causa raíz</t>
        </r>
        <r>
          <rPr>
            <sz val="9"/>
            <color indexed="81"/>
            <rFont val="Tahoma"/>
            <family val="2"/>
          </rPr>
          <t xml:space="preserve">
</t>
        </r>
      </text>
    </comment>
    <comment ref="J7" authorId="0" shapeId="0" xr:uid="{23594E9F-601C-4AF1-A118-537D6EA7DF0E}">
      <text>
        <r>
          <rPr>
            <b/>
            <sz val="9"/>
            <color indexed="81"/>
            <rFont val="Tahoma"/>
            <family val="2"/>
          </rPr>
          <t>Esta celda concatena redacción del riesgo, no modificar.</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Juan V</author>
    <author>German Garcia Filoth</author>
  </authors>
  <commentList>
    <comment ref="D6" authorId="0" shapeId="0" xr:uid="{453127C4-7A99-46F4-A8D6-A1692C1723D7}">
      <text>
        <r>
          <rPr>
            <b/>
            <sz val="9"/>
            <color indexed="81"/>
            <rFont val="Tahoma"/>
            <family val="2"/>
          </rPr>
          <t>Juan V:</t>
        </r>
        <r>
          <rPr>
            <sz val="9"/>
            <color indexed="81"/>
            <rFont val="Tahoma"/>
            <family val="2"/>
          </rPr>
          <t xml:space="preserve">
Sugiero remover esta columna, ya esto está definido en la matriz de activos.</t>
        </r>
      </text>
    </comment>
    <comment ref="J6" authorId="0" shapeId="0" xr:uid="{21A91BE5-9F75-4DF7-8B26-FA9E882331A5}">
      <text>
        <r>
          <rPr>
            <sz val="9"/>
            <color indexed="81"/>
            <rFont val="Tahoma"/>
            <family val="2"/>
          </rPr>
          <t>Cálculo de Frecuencia - Pág 38 (Guía Administración de Riesgo)</t>
        </r>
      </text>
    </comment>
    <comment ref="AG6" authorId="0" shapeId="0" xr:uid="{1B12F05E-0A8E-4609-AEF5-D5443A463EA3}">
      <text>
        <r>
          <rPr>
            <sz val="9"/>
            <color indexed="81"/>
            <rFont val="Tahoma"/>
            <family val="2"/>
          </rPr>
          <t xml:space="preserve">Probabilidad Residual =Probabilidad Inherente -(Probabilidad Inherente x Calificación del control)
</t>
        </r>
      </text>
    </comment>
    <comment ref="AH6" authorId="0" shapeId="0" xr:uid="{C921EE2E-4478-479E-B584-2B953B339AE6}">
      <text>
        <r>
          <rPr>
            <sz val="9"/>
            <color indexed="81"/>
            <rFont val="Tahoma"/>
            <family val="2"/>
          </rPr>
          <t xml:space="preserve">Probabilidad Residual =Probabilidad Inherente -(Probabilidad Inherente x Calificación del control)
</t>
        </r>
      </text>
    </comment>
    <comment ref="AJ6" authorId="0" shapeId="0" xr:uid="{3EA787FE-2710-4471-AF5F-D579C513F451}">
      <text>
        <r>
          <rPr>
            <sz val="9"/>
            <color indexed="81"/>
            <rFont val="Tahoma"/>
            <family val="2"/>
          </rPr>
          <t xml:space="preserve">Probabilidad Residual =Probabilidad Inherente -(Probabilidad Inherente x Calificación del control)
</t>
        </r>
      </text>
    </comment>
    <comment ref="AL6" authorId="1" shapeId="0" xr:uid="{1BEF83A2-722B-4F14-93F5-EFA917048801}">
      <text>
        <r>
          <rPr>
            <sz val="11"/>
            <color theme="1"/>
            <rFont val="Calibri"/>
            <family val="2"/>
            <scheme val="minor"/>
          </rPr>
          <t>German Garcia Filoth:
compartir el riesgo que según fuente DAFP  Se reduce la probabilidad o el impacto del riesgo trasnfireindolo o compartiendo una parte de este. Cabe señalar
que normalmente no es posible transferir la responsabilidad del riesgo.</t>
        </r>
      </text>
    </comment>
    <comment ref="AD7" authorId="0" shapeId="0" xr:uid="{61A423CB-3D25-4D28-BC41-7D4840F169F2}">
      <text>
        <r>
          <rPr>
            <sz val="9"/>
            <color indexed="81"/>
            <rFont val="Tahoma"/>
            <family val="2"/>
          </rPr>
          <t>Informativo (Sin Peso)</t>
        </r>
      </text>
    </comment>
    <comment ref="AE7" authorId="0" shapeId="0" xr:uid="{D3E3C79E-1592-4F48-9A9A-221FD12F9ED6}">
      <text>
        <r>
          <rPr>
            <sz val="9"/>
            <color indexed="81"/>
            <rFont val="Tahoma"/>
            <family val="2"/>
          </rPr>
          <t>Informativo (Sin Peso)</t>
        </r>
      </text>
    </comment>
    <comment ref="AF7" authorId="0" shapeId="0" xr:uid="{52D68164-4C92-4104-8F3E-7CAADC0D08F7}">
      <text>
        <r>
          <rPr>
            <sz val="9"/>
            <color indexed="81"/>
            <rFont val="Tahoma"/>
            <family val="2"/>
          </rPr>
          <t>Informativo (Sin Peso)</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Myriam Cubillos Benavides</author>
  </authors>
  <commentList>
    <comment ref="C7" authorId="0" shapeId="0" xr:uid="{247D2524-88E4-4724-8B92-460481B3F429}">
      <text>
        <r>
          <rPr>
            <b/>
            <sz val="9"/>
            <color indexed="81"/>
            <rFont val="Tahoma"/>
            <family val="2"/>
          </rPr>
          <t>Utilice lista de despliegue</t>
        </r>
        <r>
          <rPr>
            <sz val="9"/>
            <color indexed="81"/>
            <rFont val="Tahoma"/>
            <family val="2"/>
          </rPr>
          <t xml:space="preserve">
</t>
        </r>
      </text>
    </comment>
    <comment ref="D7" authorId="0" shapeId="0" xr:uid="{B479B37F-7D7E-4357-8664-0B4870D5AB80}">
      <text>
        <r>
          <rPr>
            <b/>
            <sz val="9"/>
            <color indexed="81"/>
            <rFont val="Tahoma"/>
            <family val="2"/>
          </rPr>
          <t>Utilice lista de despliegue, depende de haber seleccionado lista en B8</t>
        </r>
        <r>
          <rPr>
            <sz val="9"/>
            <color indexed="81"/>
            <rFont val="Tahoma"/>
            <family val="2"/>
          </rPr>
          <t xml:space="preserve">
</t>
        </r>
      </text>
    </comment>
    <comment ref="E7" authorId="0" shapeId="0" xr:uid="{88C23FF2-23A7-42A2-ADDF-E20EAA61154D}">
      <text>
        <r>
          <rPr>
            <b/>
            <sz val="9"/>
            <color indexed="81"/>
            <rFont val="Tahoma"/>
            <charset val="1"/>
          </rPr>
          <t>Celda parametrizada no modifcar</t>
        </r>
        <r>
          <rPr>
            <sz val="9"/>
            <color indexed="81"/>
            <rFont val="Tahoma"/>
            <charset val="1"/>
          </rPr>
          <t xml:space="preserve">
</t>
        </r>
      </text>
    </comment>
    <comment ref="F7" authorId="0" shapeId="0" xr:uid="{5C1F3AC0-39BA-48DC-B6C0-D1A818104D64}">
      <text>
        <r>
          <rPr>
            <b/>
            <sz val="9"/>
            <color indexed="81"/>
            <rFont val="Tahoma"/>
            <family val="2"/>
          </rPr>
          <t>Utilice lista de despliegue</t>
        </r>
      </text>
    </comment>
    <comment ref="G7" authorId="0" shapeId="0" xr:uid="{CDA2C365-1A7D-4495-9CA7-A9BA21CD2D79}">
      <text>
        <r>
          <rPr>
            <b/>
            <sz val="9"/>
            <color indexed="81"/>
            <rFont val="Tahoma"/>
            <family val="2"/>
          </rPr>
          <t>Utilice lista de despliegue</t>
        </r>
        <r>
          <rPr>
            <sz val="9"/>
            <color indexed="81"/>
            <rFont val="Tahoma"/>
            <family val="2"/>
          </rPr>
          <t xml:space="preserve">
</t>
        </r>
      </text>
    </comment>
    <comment ref="H7" authorId="0" shapeId="0" xr:uid="{CA67CB97-23CC-4D7A-A1FD-698421D1C7E2}">
      <text>
        <r>
          <rPr>
            <b/>
            <sz val="9"/>
            <color indexed="81"/>
            <rFont val="Tahoma"/>
            <family val="2"/>
          </rPr>
          <t>inicie redacción del riesgo utilizando estructura definida</t>
        </r>
        <r>
          <rPr>
            <sz val="9"/>
            <color indexed="81"/>
            <rFont val="Tahoma"/>
            <family val="2"/>
          </rPr>
          <t xml:space="preserve">
</t>
        </r>
      </text>
    </comment>
    <comment ref="I7" authorId="0" shapeId="0" xr:uid="{CB8A8E8A-CFA8-4DA8-A69A-DB6283A5EEC6}">
      <text>
        <r>
          <rPr>
            <b/>
            <sz val="9"/>
            <color indexed="81"/>
            <rFont val="Tahoma"/>
            <family val="2"/>
          </rPr>
          <t>Continue redacción del riesgo, defina causa raíz</t>
        </r>
        <r>
          <rPr>
            <sz val="9"/>
            <color indexed="81"/>
            <rFont val="Tahoma"/>
            <family val="2"/>
          </rPr>
          <t xml:space="preserve">
</t>
        </r>
      </text>
    </comment>
    <comment ref="J7" authorId="0" shapeId="0" xr:uid="{A124DB30-B5D1-4D4A-A956-C2F079D31BF9}">
      <text>
        <r>
          <rPr>
            <b/>
            <sz val="9"/>
            <color indexed="81"/>
            <rFont val="Tahoma"/>
            <family val="2"/>
          </rPr>
          <t>Esta celda concatena redacción del riesgo, no modificar.</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Myriam Cubillos Benavides</author>
  </authors>
  <commentList>
    <comment ref="C7" authorId="0" shapeId="0" xr:uid="{A208587A-1D6A-4633-AAB9-44A75D565005}">
      <text>
        <r>
          <rPr>
            <b/>
            <sz val="9"/>
            <color indexed="81"/>
            <rFont val="Tahoma"/>
            <family val="2"/>
          </rPr>
          <t>Utilice lista de despliegue</t>
        </r>
        <r>
          <rPr>
            <sz val="9"/>
            <color indexed="81"/>
            <rFont val="Tahoma"/>
            <family val="2"/>
          </rPr>
          <t xml:space="preserve">
</t>
        </r>
      </text>
    </comment>
    <comment ref="D7" authorId="0" shapeId="0" xr:uid="{BA5E47E5-7D39-4C88-9BAE-7C715723A736}">
      <text>
        <r>
          <rPr>
            <b/>
            <sz val="9"/>
            <color indexed="81"/>
            <rFont val="Tahoma"/>
            <family val="2"/>
          </rPr>
          <t>Utilice lista de despliegue, depende de haber seleccionado lista en B8</t>
        </r>
        <r>
          <rPr>
            <sz val="9"/>
            <color indexed="81"/>
            <rFont val="Tahoma"/>
            <family val="2"/>
          </rPr>
          <t xml:space="preserve">
</t>
        </r>
      </text>
    </comment>
    <comment ref="E7" authorId="0" shapeId="0" xr:uid="{D76749FC-6516-4236-9B1C-EFF960A2F247}">
      <text>
        <r>
          <rPr>
            <b/>
            <sz val="9"/>
            <color indexed="81"/>
            <rFont val="Tahoma"/>
            <charset val="1"/>
          </rPr>
          <t>Celda parametrizada no modifcar</t>
        </r>
        <r>
          <rPr>
            <sz val="9"/>
            <color indexed="81"/>
            <rFont val="Tahoma"/>
            <charset val="1"/>
          </rPr>
          <t xml:space="preserve">
</t>
        </r>
      </text>
    </comment>
    <comment ref="F7" authorId="0" shapeId="0" xr:uid="{F8331124-67E8-44A4-8A79-A98082AA10C7}">
      <text>
        <r>
          <rPr>
            <b/>
            <sz val="9"/>
            <color indexed="81"/>
            <rFont val="Tahoma"/>
            <family val="2"/>
          </rPr>
          <t>Utilice lista de despliegue</t>
        </r>
      </text>
    </comment>
    <comment ref="G7" authorId="0" shapeId="0" xr:uid="{5B5EA086-7302-4E8F-8EE8-601455BA047E}">
      <text>
        <r>
          <rPr>
            <b/>
            <sz val="9"/>
            <color indexed="81"/>
            <rFont val="Tahoma"/>
            <family val="2"/>
          </rPr>
          <t>Utilice lista de despliegue</t>
        </r>
        <r>
          <rPr>
            <sz val="9"/>
            <color indexed="81"/>
            <rFont val="Tahoma"/>
            <family val="2"/>
          </rPr>
          <t xml:space="preserve">
</t>
        </r>
      </text>
    </comment>
    <comment ref="H7" authorId="0" shapeId="0" xr:uid="{AEB07C86-0247-49F7-B845-B10709265C23}">
      <text>
        <r>
          <rPr>
            <b/>
            <sz val="9"/>
            <color indexed="81"/>
            <rFont val="Tahoma"/>
            <family val="2"/>
          </rPr>
          <t>inicie redacción del riesgo utilizando estructura definida</t>
        </r>
        <r>
          <rPr>
            <sz val="9"/>
            <color indexed="81"/>
            <rFont val="Tahoma"/>
            <family val="2"/>
          </rPr>
          <t xml:space="preserve">
</t>
        </r>
      </text>
    </comment>
    <comment ref="I7" authorId="0" shapeId="0" xr:uid="{AD773E24-F45A-459E-9874-5DE1CB0FC7AA}">
      <text>
        <r>
          <rPr>
            <b/>
            <sz val="9"/>
            <color indexed="81"/>
            <rFont val="Tahoma"/>
            <family val="2"/>
          </rPr>
          <t>Continue redacción del riesgo, defina causa raíz</t>
        </r>
        <r>
          <rPr>
            <sz val="9"/>
            <color indexed="81"/>
            <rFont val="Tahoma"/>
            <family val="2"/>
          </rPr>
          <t xml:space="preserve">
</t>
        </r>
      </text>
    </comment>
    <comment ref="J7" authorId="0" shapeId="0" xr:uid="{FD544FAF-9C7D-4ACF-A717-398C2732E4EF}">
      <text>
        <r>
          <rPr>
            <b/>
            <sz val="9"/>
            <color indexed="81"/>
            <rFont val="Tahoma"/>
            <family val="2"/>
          </rPr>
          <t>Esta celda concatena redacción del riesgo, no modificar.</t>
        </r>
      </text>
    </comment>
  </commentList>
</comments>
</file>

<file path=xl/sharedStrings.xml><?xml version="1.0" encoding="utf-8"?>
<sst xmlns="http://schemas.openxmlformats.org/spreadsheetml/2006/main" count="1734" uniqueCount="419">
  <si>
    <t>Proceso</t>
  </si>
  <si>
    <t>Responsable</t>
  </si>
  <si>
    <t>Probabilidad</t>
  </si>
  <si>
    <t>Impacto</t>
  </si>
  <si>
    <t>Corrupción</t>
  </si>
  <si>
    <t>Fraude interno</t>
  </si>
  <si>
    <t>RC-00087</t>
  </si>
  <si>
    <t>Baja</t>
  </si>
  <si>
    <t>Reducir</t>
  </si>
  <si>
    <t>RC-00086</t>
  </si>
  <si>
    <t>Gestión</t>
  </si>
  <si>
    <t>Usuarios, productos y prácticas</t>
  </si>
  <si>
    <t>RG-00041</t>
  </si>
  <si>
    <t>Alto</t>
  </si>
  <si>
    <t>Moderado</t>
  </si>
  <si>
    <t>Ejecución y administración de procesos</t>
  </si>
  <si>
    <t>RG-00064</t>
  </si>
  <si>
    <t>RG-00065</t>
  </si>
  <si>
    <t>RC-00062</t>
  </si>
  <si>
    <t>Alta</t>
  </si>
  <si>
    <t>RG-00063</t>
  </si>
  <si>
    <t>RG-00061</t>
  </si>
  <si>
    <t>RC-00089</t>
  </si>
  <si>
    <t>RG-00066</t>
  </si>
  <si>
    <t>RG-00076</t>
  </si>
  <si>
    <t>Bajo</t>
  </si>
  <si>
    <t>RG-00082</t>
  </si>
  <si>
    <t>RG-00047</t>
  </si>
  <si>
    <t>RC-00067</t>
  </si>
  <si>
    <t>Evitar</t>
  </si>
  <si>
    <t>RG-00068</t>
  </si>
  <si>
    <t>RG-00003</t>
  </si>
  <si>
    <t>RC-00010</t>
  </si>
  <si>
    <t>RG-00084</t>
  </si>
  <si>
    <t>RG-00073</t>
  </si>
  <si>
    <t>RG-00078</t>
  </si>
  <si>
    <t>RC-00079</t>
  </si>
  <si>
    <t>RG-00019</t>
  </si>
  <si>
    <t>RG-00027</t>
  </si>
  <si>
    <t>RC-00083</t>
  </si>
  <si>
    <t>RC-00036</t>
  </si>
  <si>
    <t>RG-00037</t>
  </si>
  <si>
    <t>RG-00038</t>
  </si>
  <si>
    <t>RG-00011</t>
  </si>
  <si>
    <t>RC-00012</t>
  </si>
  <si>
    <t>RC-00072</t>
  </si>
  <si>
    <t>Fallas tecnológicas</t>
  </si>
  <si>
    <t>RG-00028</t>
  </si>
  <si>
    <t>RG-00030</t>
  </si>
  <si>
    <t>RC-00085</t>
  </si>
  <si>
    <t>RG-00015</t>
  </si>
  <si>
    <t>RC-00016</t>
  </si>
  <si>
    <t>RG-00013</t>
  </si>
  <si>
    <t>RC-00014</t>
  </si>
  <si>
    <t>RG-00088</t>
  </si>
  <si>
    <t>RG-00074</t>
  </si>
  <si>
    <t>RC-00077</t>
  </si>
  <si>
    <t>RG-00080</t>
  </si>
  <si>
    <t>RG-00081</t>
  </si>
  <si>
    <t>Extremo</t>
  </si>
  <si>
    <t>RG-00095</t>
  </si>
  <si>
    <t>RT-00096</t>
  </si>
  <si>
    <t>RT-00097</t>
  </si>
  <si>
    <t>Perdida de confidencialidad de la información</t>
  </si>
  <si>
    <t>RT-00098</t>
  </si>
  <si>
    <t>Perdida de disponibilidad de la informacion</t>
  </si>
  <si>
    <t>RT-00099</t>
  </si>
  <si>
    <t>Perdida de disponibilidad de la información</t>
  </si>
  <si>
    <t>RT-00100</t>
  </si>
  <si>
    <t>1. Inexistencia de repositorios de información histórica.
2. Fallas en la aplicación de mecanismos disponibles para transferir y preservar el conocimiento histórico, tanto tácito como explícito.
3. Conocimiento individual o grupal obsoleto o desactualizado de acuerdo al contexto de la entidad.
4. Inexistencia de repositorios de comisiones realizadas por parte de servidores.</t>
  </si>
  <si>
    <t>1. Falta de planificación de las actividades que garanticen la implementación de los lineamientos del modelo de gestión
2. Falta de seguimiento a la implementación de los lineamientos del modelo de gestión</t>
  </si>
  <si>
    <t xml:space="preserve">MAPA DE RIESGOS INSTITUCIONAL </t>
  </si>
  <si>
    <t>FACTOR DE RIESGO</t>
  </si>
  <si>
    <t>SELECCIONE FUENTE GENERADORA DEL EVENTO</t>
  </si>
  <si>
    <t>DESCRIPCIÓN DEL TIPO DE FACTOR DE RIESGO</t>
  </si>
  <si>
    <t>TIPOLOGÍA</t>
  </si>
  <si>
    <t>¿QUÉ? 
IMPACTO</t>
  </si>
  <si>
    <t>DESCRIPCIÓN DEL RIESGO</t>
  </si>
  <si>
    <t>SUB CAUSAS (Si aplica)</t>
  </si>
  <si>
    <t>CALIFICACIÓN RIESGO INHERENTE</t>
  </si>
  <si>
    <t>CALIFICACIÓN RIESGO RESIDUAL</t>
  </si>
  <si>
    <t>% Probabilidad Inherente</t>
  </si>
  <si>
    <t>% Impacto Inherente</t>
  </si>
  <si>
    <t>PROBABILIDAD</t>
  </si>
  <si>
    <t>IMPACTO</t>
  </si>
  <si>
    <t>SEVERIDAD (NIVEL DE RIESGO)</t>
  </si>
  <si>
    <t>% Probabilidad Residual</t>
  </si>
  <si>
    <t>% Impacto Residual</t>
  </si>
  <si>
    <t>Tratamiento</t>
  </si>
  <si>
    <t xml:space="preserve">Determine el tratamiento a seguir 
</t>
  </si>
  <si>
    <t>Definición del Tratamiento</t>
  </si>
  <si>
    <t>Descripción del Control</t>
  </si>
  <si>
    <t>Primer cuatrimestre 2026</t>
  </si>
  <si>
    <t>Codigo Riesgo</t>
  </si>
  <si>
    <t>FACTOR DEL RIESGO</t>
  </si>
  <si>
    <r>
      <t>¿CÓMO?
CAUSA INMEDIATA 
(</t>
    </r>
    <r>
      <rPr>
        <sz val="10"/>
        <rFont val="Arial"/>
        <family val="2"/>
      </rPr>
      <t xml:space="preserve">Iniciar con la palabra 
</t>
    </r>
    <r>
      <rPr>
        <b/>
        <sz val="10"/>
        <rFont val="Arial"/>
        <family val="2"/>
      </rPr>
      <t>por)</t>
    </r>
  </si>
  <si>
    <r>
      <t>¿PORQUÉ?
CAUSA RAÍZ
(</t>
    </r>
    <r>
      <rPr>
        <sz val="10"/>
        <rFont val="Arial"/>
        <family val="2"/>
      </rPr>
      <t xml:space="preserve">Iniciar con 
</t>
    </r>
    <r>
      <rPr>
        <b/>
        <sz val="10"/>
        <rFont val="Arial"/>
        <family val="2"/>
      </rPr>
      <t>debido a/a causa de)</t>
    </r>
  </si>
  <si>
    <t>DIRECCIONAMIENTO ESTRATEGICO Y PLANEACIÓN</t>
  </si>
  <si>
    <t>Ejecución_administración_de_procesos</t>
  </si>
  <si>
    <t>Falta de aplicación de los procedimientos</t>
  </si>
  <si>
    <t>Posibilidad de afectación económica y reputacional</t>
  </si>
  <si>
    <t xml:space="preserve"> incumplimiento a las metas institucionales</t>
  </si>
  <si>
    <t xml:space="preserve"> cambios en los planes, programas y proyectos establecidos en la planeación estratégica, generando alertas frente al cumplimiento de los objetivos institucionales.</t>
  </si>
  <si>
    <t>Posibilidad de afectación reputacional</t>
  </si>
  <si>
    <t xml:space="preserve"> la ausencia de postulación o aplicación a  las oportunidades de Cooperación Internacional</t>
  </si>
  <si>
    <t>no realizar el mapeo de convocatorias, la formulación de proyectos o iniciativas, la gestión de recursos y apoyo internacional y la promoción de alianzas.</t>
  </si>
  <si>
    <t>Posibilidad de afectación económica y reputacional por incumplimiento a las metas institucionales a causa de  cambios en los planes, programas y proyectos establecidos en la planeación estratégica, generando alertas frente al cumplimiento de los objetivos institucionales.</t>
  </si>
  <si>
    <t>Posibilidad de afectación reputacional por la ausencia de postulación o aplicación a  las oportunidades de Cooperación Internacional a causa de no realizar el mapeo de convocatorias, la formulación de proyectos o iniciativas, la gestión de recursos y apoyo internacional y la promoción de alianzas.</t>
  </si>
  <si>
    <t>Media</t>
  </si>
  <si>
    <t>Muy Baja</t>
  </si>
  <si>
    <t>Reducir_mitigar_Transferir_Evitar</t>
  </si>
  <si>
    <t>El(la) Subdirector(a) de Planeación verifica el trablero Power Bo y presenta ante el Comité Directivo,  el seguimiento a los programas, planes y proyectos  generando las posibles alertas correspondientes, teniendo en cuenta la agenda definida de este Comite.</t>
  </si>
  <si>
    <t>El(la) profesional designado de la Subdirección de Planeación  verifica el cumplimiento de las metas establecidas en el plan estratégico y plan de accion de los proyectos de inversión, identificando desviaciones frente a lo programado y genera alertas al Subdirector(a) de Planeación,   de manera mensual, quién procederá a notificar a la Oficina o Subdirección que corresponda, con el fin de que la misma formule y emprenda las acciones.</t>
  </si>
  <si>
    <t xml:space="preserve">El/la profesional de cooperación verifica los requisitos de las convocatorias de Cooperación Internacional  y gestiona las iniciativas con base en las necesidades de la entidad de manera semestral, con el fin de promover la gestión de rescursos de Cooperacion Internacional y la promoción de alianzas. </t>
  </si>
  <si>
    <t>Menor</t>
  </si>
  <si>
    <t>Talento_Humano</t>
  </si>
  <si>
    <t>Integridad_Pública_Corrupción</t>
  </si>
  <si>
    <t xml:space="preserve"> recibir o solicitar cualquier dádiva o beneficio a nombre propio o de terceros </t>
  </si>
  <si>
    <t>ocultamiento o manipulación de información relacionada con la planeación, la inversión, sus resultados y metas alcanzadas, enfocados a posible favorecimiento de intereses particulares.</t>
  </si>
  <si>
    <t>Posibilidad de afectación reputacional por recibir o solicitar cualquier dádiva o beneficio a nombre propio o de terceros  a causa de ocultamiento o manipulación de información relacionada con la planeación, la inversión, sus resultados y metas alcanzadas, enfocados a posible favorecimiento de intereses particulares.</t>
  </si>
  <si>
    <t>Catastrófico</t>
  </si>
  <si>
    <t>Leve</t>
  </si>
  <si>
    <t>El/la responsable designado por parte de la Subdirección de Planeación valida los canales para la recepción de denuncias de con posibles irregularidades   relacionadas con la planeación, la inversión, sus resultados y metas alcanzadas, de manera semestral</t>
  </si>
  <si>
    <t>El/la responsable designado por parte de la Subdirección de Planeación verifica la coherencia, integridad y veracidad de la información reportada frente a los soportes / evidencias   previniendo la alteración de datos y la detección de manipulaciones indebidas.</t>
  </si>
  <si>
    <t>GESTIÓN SIG</t>
  </si>
  <si>
    <t xml:space="preserve"> incumplimiento de los lineamientos del Modelo de Gestión,</t>
  </si>
  <si>
    <t xml:space="preserve"> falta de planificación y/o seguimiento a las actividades que garanticen su implementación.</t>
  </si>
  <si>
    <t>Posibilidad de afectación económica</t>
  </si>
  <si>
    <t xml:space="preserve"> parte de la autoridad ambiental </t>
  </si>
  <si>
    <t xml:space="preserve"> incumplimiento de los programas del Sistema de Gestión Ambiental de la entidad.</t>
  </si>
  <si>
    <t>1. Incumplimiento a los programas del SGA de la Entidad.</t>
  </si>
  <si>
    <t xml:space="preserve"> la pérdida del conocimiento de la entidad, </t>
  </si>
  <si>
    <t>la perdida de información tacita y explicita como resultado de no implementar acciones definidas para la transferencia y conservación de la memoria institucional.</t>
  </si>
  <si>
    <t>Posibilidad de afectación reputacional por incumplimiento de los lineamientos del Modelo de Gestión, a causa de  falta de planificación y/o seguimiento a las actividades que garanticen su implementación.</t>
  </si>
  <si>
    <t>Posibilidad de afectación económica por parte de la autoridad ambiental  a causa de  incumplimiento de los programas del Sistema de Gestión Ambiental de la entidad.</t>
  </si>
  <si>
    <t>Posibilidad de afectación reputacional por la pérdida del conocimiento de la entidad,  a causa de la perdida de información tacita y explicita como resultado de no implementar acciones definidas para la transferencia y conservación de la memoria institucional.</t>
  </si>
  <si>
    <t>El(la) líder del equipo MIPG del proceso de Gestión SIG o el profesional asignado realiza el monitoreo al plan de acción del MIPG de manera mensual, mediante la herramienta de seguimiento adecuada en Google Drive verificando que las actividades se cumplan en el tiempo establecido y que correspondan al o los entregables definidos en dicho plan.</t>
  </si>
  <si>
    <t>Mayor</t>
  </si>
  <si>
    <t>El profesional de Gestión Ambiental verifica el cumplimiento de las actividades programadas  plan de acción ambiental PIGA correspondiente a cada vigencia.</t>
  </si>
  <si>
    <t>Aceptar</t>
  </si>
  <si>
    <t>El profesional designado de la Subdireccion de Planeación valida que se realicen  espacios de socialización y divulgación orientados a la transferencia de conocimientos  (productos GESCO, innovación y lecciones aprendidas),  promoviendo su apropiación y reduciendo el riesgo de pérdida de conocimiento institucional, de manera semestral</t>
  </si>
  <si>
    <t>El profesional designado de la Subdireccion de Planeación valida que el inventario de conocimiento (con la ubicación de los archivos) se encuentre actualizado, evitando la pérdida de conocimiento y garantizando su disponibilidad para consulta y uso.</t>
  </si>
  <si>
    <t xml:space="preserve"> incumplimiento en las solicitudes de las áreas</t>
  </si>
  <si>
    <t xml:space="preserve"> retrasos en la entrega conforme a lo establecido en los procedimientos del proceso.</t>
  </si>
  <si>
    <t>incumplimiento al Plan Estratégico de Comunicaciones</t>
  </si>
  <si>
    <t xml:space="preserve"> falta en la correcta planeación y/o seguimiento de las actividades que respondan a las necesidades externas e internas de la comunidad institucional.</t>
  </si>
  <si>
    <t>Posibilidad de afectación reputacional por incumplimiento en las solicitudes de las áreas a causa de  retrasos en la entrega conforme a lo establecido en los procedimientos del proceso.</t>
  </si>
  <si>
    <t>Posibilidad de afectación reputacional porincumplimiento al Plan Estratégico de Comunicaciones a causa de  falta en la correcta planeación y/o seguimiento de las actividades que respondan a las necesidades externas e internas de la comunidad institucional.</t>
  </si>
  <si>
    <t>COMUNICACIONES</t>
  </si>
  <si>
    <t>revelar y/u omitir información reservada antes de su aprobación o publicación en canales administrados por la Oficina Asesora de Comunicaciones</t>
  </si>
  <si>
    <t>desviando el objetivo de la gestión del proceso para obtener un beneficio personal o favorecer a un tercero.</t>
  </si>
  <si>
    <t>Posibilidad de afectación económica porrevelar y/u omitir información reservada antes de su aprobación o publicación en canales administrados por la Oficina Asesora de Comunicaciones a causa de desviando el objetivo de la gestión del proceso para obtener un beneficio personal o favorecer a un tercero.</t>
  </si>
  <si>
    <t>El(la) Jefe de la Oficina Asesora de Comunicaciones define una persona de su equipo como enlace con cada área del IDT esta será el contacto directo con el área solicitante cada vez que se recibe una solicitud, detallará el requerimiento y hará el respectivo cierre tal como se sustenta en los anexos de los procedimientos CO-P06 / CO-P08 y en el CO-M01 Manual Estratégico de Comunicaciones.</t>
  </si>
  <si>
    <t>El profesional de apoyo designado de comunicaciones realiza la verificación mensual del diligenciamiento a su totalidad del Formato CO-F07: Solicitud Apoyo de Comunicaciones, allegado por el correo solicitudescomunicaciones@idt.gov.co velando por que este cumpla con la información necesaria para adelantar la solicitud, y que de esta manera sean atendidas dentro del tiempo establecido.</t>
  </si>
  <si>
    <t>El(la) jefe de la Oficina Asesora de Comunicaciones o el profesional de apoyo hace seguimiento mensual mediante el diligenciamiento detallado de la Matriz de Plan de Acción MIPG y verificación de evidencias de avance por actividad registrada (Actividad 4. Realizar seguimiento a la ejecución de las actividades correspondientes a cada componente del Plan Estratégico del Proceso de Comunicaciones. (C Externo, C Interno, C Digital))</t>
  </si>
  <si>
    <t>El/la Jefe de la Oficina Asesora de Comunicaciones revisa la cláusula de confidencialidad de los funcionarios o contratistas, que incurran en hechos comprobados de manipulación de información para beneficio propio o de terceros y revisa las pruebas existentes para definir si aplica la cláusula y en su defecto hacer un escalamiento a la Oficina Jurídica, cada vez que ocurra el hecho.</t>
  </si>
  <si>
    <t>GESTIÓN DE INTELIGENCIA Y DTI</t>
  </si>
  <si>
    <t>Evento_externo</t>
  </si>
  <si>
    <t>Atentados, vandalismo, orden público</t>
  </si>
  <si>
    <t xml:space="preserve"> situaciones externas que generen rechazo o suministro de información incompleta</t>
  </si>
  <si>
    <t xml:space="preserve"> parte de las fuentes de información.</t>
  </si>
  <si>
    <t>retraso en la entrega de la base de datos</t>
  </si>
  <si>
    <t xml:space="preserve"> a falla en la identificación de la funcionalidad del formulario diseñado, para la recolección de información de las operaciones estadísticas.</t>
  </si>
  <si>
    <t>Posibilidad de afectación reputacional por situaciones externas que generen rechazo o suministro de información incompleta a causa de  parte de las fuentes de información.</t>
  </si>
  <si>
    <t>Posibilidad de afectación reputacional porretraso en la entrega de la base de datos a causa de  a falla en la identificación de la funcionalidad del formulario diseñado, para la recolección de información de las operaciones estadísticas.</t>
  </si>
  <si>
    <t xml:space="preserve">El equipo del Observatorio   realiza el seguimiento en la matriz de verificación de cumplimiento de metas encuesta viajeros  con el fin de ir validando la información requerida para los diferentes documentos. </t>
  </si>
  <si>
    <t>El equipo DTI  realiza el seguimiento a través de una matriz para identificar las información solicitada por Entidad requeridos  para validar la implementación y diagnóstico del modelo Destino Turístico Inteligente DTI</t>
  </si>
  <si>
    <t>El (la) Subdirector(a) de Inteligencia y Gestión TI o a quien este delegue realiza prueba piloto o prueba de escritorio, cuando corresponda a un formulario nuevo. Una prueba piloto es una puesta en práctica de un experimento tendiente a considerar las posibilidades de un determinado desarrollo posterior. Puede entenderse también como una primera puesta en escena de un determinado proyecto con la intención de considerar las facilidades de implementación.  En caso contrario, cuando es un formulario predeterminado en el cual ya se evidencia su funcionamiento, se aplica la encuesta correspondiente.</t>
  </si>
  <si>
    <t>GESTIÓN DE DESARROLLO Y COMPETITIVIDAD</t>
  </si>
  <si>
    <t>Falta de supervisión o interventoría</t>
  </si>
  <si>
    <t>pérdida en la trazabilidad y/o de memoria institucional de la documentación soporte, asociada al cumplimiento de las metas a cargo del proceso</t>
  </si>
  <si>
    <t>a la ausencia de un mecanismo para la consolidación de la documentación soporte.</t>
  </si>
  <si>
    <t>incumplimiento del Plan Anual de Adquisiciones -PAA</t>
  </si>
  <si>
    <t>falta de oportunidad en la gestión precontractual de los procesos programados.</t>
  </si>
  <si>
    <t>Posibilidad de afectación reputacional porpérdida en la trazabilidad y/o de memoria institucional de la documentación soporte, asociada al cumplimiento de las metas a cargo del proceso a causa de a la ausencia de un mecanismo para la consolidación de la documentación soporte.</t>
  </si>
  <si>
    <t>Posibilidad de afectación económica porincumplimiento del Plan Anual de Adquisiciones -PAA a causa de falta de oportunidad en la gestión precontractual de los procesos programados.</t>
  </si>
  <si>
    <t>favorecimiento de un tercero, haciendo uso del poder para desviar la gestión de lo público</t>
  </si>
  <si>
    <t>aprobación de sobrecostos en los servicios e insumos adquiridos para realizar las actividades de la Subdirección de Desarrollo y Competitividad a través de contrato con agencia integral BTL.</t>
  </si>
  <si>
    <t>Posibilidad de afectación económica y reputacional porfavorecimiento de un tercero, haciendo uso del poder para desviar la gestión de lo público a causa de aprobación de sobrecostos en los servicios e insumos adquiridos para realizar las actividades de la Subdirección de Desarrollo y Competitividad a través de contrato con agencia integral BTL.</t>
  </si>
  <si>
    <t>Los profesionales Líderes de los equipos que conforman la Subdirección de Desarrollo y Competitividad o sus delegados consolidan las evidencias de manera mensual, asociadas al reporte de cumplimiento de las actividades que contribuyen al avance de metas e indicadores de la Subdirección, a través de una carpeta Drive; revisando que las evidencias estén completas y sean pertinentes frente a los reportes efectuados</t>
  </si>
  <si>
    <t>El profesional de apoyo del seguimiento del Plan Anual de Adquisiciones - PAA verifica el reporte mensual de la ejecución presupuestal y física de la inversión directa de la entidad a nivel de metas confirmando que corresponde a lo planeado por la subdirección y/o socializa a través de correo electrónico, al Subdirector(a) de Desarrollo y Competitividad el estado de programación y seguimiento del cumplimiento total del PAA</t>
  </si>
  <si>
    <t>El supervisor del contrato o el apoyo técnico designado verifica que los productos o servicios que no se encuentren dentro los ítems previstos, se recibirá los estudios de mercado por parte de la agencia BTL  y valida que se encuentren dentro de los valores estándar del sector</t>
  </si>
  <si>
    <t>GESTIÓN DE MERCADEO TURISTICO</t>
  </si>
  <si>
    <t xml:space="preserve"> información incorrecta o incompleta en las piezas de promoción de ciudad</t>
  </si>
  <si>
    <t xml:space="preserve"> falta de revisión previa a la producción y publicación de las piezas</t>
  </si>
  <si>
    <t>Posibilidad de afectación reputacional por información incorrecta o incompleta en las piezas de promoción de ciudad a causa de  falta de revisión previa a la producción y publicación de las piezas</t>
  </si>
  <si>
    <t>favorecimiento a terceros y/u obtención de beneficios económicos o en especie</t>
  </si>
  <si>
    <t xml:space="preserve"> el desarrollo de recorridos turísticos ofrecidos por el Instituto Distrital de Turismo.</t>
  </si>
  <si>
    <t xml:space="preserve"> favorecimiento y/u obtención de beneficios económicos o en especie por parte de servidores y/o colaboradores del IDT</t>
  </si>
  <si>
    <t xml:space="preserve"> la participación en eventos realizados por la Subdirección de Mercadeo</t>
  </si>
  <si>
    <t>Posibilidad de afectación reputacional porfavorecimiento a terceros y/u obtención de beneficios económicos o en especie a causa de  el desarrollo de recorridos turísticos ofrecidos por el Instituto Distrital de Turismo.</t>
  </si>
  <si>
    <t>Posibilidad de afectación reputacional por favorecimiento y/u obtención de beneficios económicos o en especie por parte de servidores y/o colaboradores del IDT a causa de  la participación en eventos realizados por la Subdirección de Mercadeo</t>
  </si>
  <si>
    <t xml:space="preserve"> El Contratista encargado revisa el diseño de las piezas promocionales valida cuatrimestralmente vía correo electrónico o actas de reuniones o cuadro de aprobaciones el contenido de las piezas a publicar con la dependencia o área correspondiente</t>
  </si>
  <si>
    <t>Los profesionales de la Red de la Información Turística de la Subdirección de Mercadeo que lideran la actividad se asegurarán que de manera cuatrimestral en cada canal de acceso al servicio se informe la gratuidad del mismo a través de la publicación de disclaimer en diferentes canales de acceso y de la realización de socializaciones en temas técnicos y operativos a los guías que hacen parte de la Reda de Información Turística del IDT</t>
  </si>
  <si>
    <t xml:space="preserve"> El profesional que lidera la Red de Puntos de Información turística y su equipo  realizan una reunión de seguimiento cuatrimestral en donde se verificará si se ha presentado situaciones de alerta que puedan llegar a materializar el riesgo.</t>
  </si>
  <si>
    <t xml:space="preserve">Los profesionales encargados de la realización de eventos de la Subdirección de Mercadeo se asegurarán que de manera trimestral en cada canal dado para la participación en dichos eventos se informe a los potenciales participantes que el acceso al evento es gratuito verificando la publicación de disclaimer en diferentes canales de acceso. </t>
  </si>
  <si>
    <t>Los profesionales que lideran los eventos  realizan una reunión de seguimiento cuatrimestral de los eventos de la Subdirección de Mercadeo y sus equipos en donde se verificará si se ha presentado situaciones de alerta que puedan llegar a materializar el riesgo.</t>
  </si>
  <si>
    <t>GESTIÓN TALENTO HUMANO</t>
  </si>
  <si>
    <t xml:space="preserve"> inadecuada gestión de los planes, programas de talento humano</t>
  </si>
  <si>
    <t xml:space="preserve"> reducciones o aplazamientos presupuestales.</t>
  </si>
  <si>
    <t xml:space="preserve"> incumplimiento de los estándares normativos</t>
  </si>
  <si>
    <t xml:space="preserve">   deficiencias que se pudieran presentar en el Sistema de Gestión de Seguridad y Salud en el Trabajo.</t>
  </si>
  <si>
    <t>Posibilidad de afectación reputacional por inadecuada gestión de los planes, programas de talento humano a causa de  reducciones o aplazamientos presupuestales.</t>
  </si>
  <si>
    <t>Posibilidad de afectación económica por incumplimiento de los estándares normativos a causa de    deficiencias que se pudieran presentar en el Sistema de Gestión de Seguridad y Salud en el Trabajo.</t>
  </si>
  <si>
    <t xml:space="preserve"> nombrar el personal del IDT sin el cumplimiento de los requisitos exigidos para el cargo</t>
  </si>
  <si>
    <t xml:space="preserve">  inadecuada verificación de la hoja de vida, para favorecer a un tercero y/o recibir dádivas.</t>
  </si>
  <si>
    <t>Posibilidad de afectación reputacional por nombrar el personal del IDT sin el cumplimiento de los requisitos exigidos para el cargo a causa de   inadecuada verificación de la hoja de vida, para favorecer a un tercero y/o recibir dádivas.</t>
  </si>
  <si>
    <t xml:space="preserve">El Profesional Universitario con funciones de Talento Humano, realiza la formulación anual de planes y programas asociados al Talento Humano y la verificación la hace el Subdirector Corporativo y/o el Comité de Gestión y Desempeño realiza su aprobación. </t>
  </si>
  <si>
    <t>El Profesional universitario de Seguridad y Salud en el Trabajo del IDT realiza el seguimiento a los exámenes médicos ocupacionales y a las novedades reportadas del estado de salud y bienestar de los servidores del IDT. Quien hace la revisión es el Subdirector de Gestión Corporativa, como Jefe de dependencia y tal como lo describen las funciones establecidas en el Manual del IDT (Según acto administrativo vigente a la fecha). El Control se realiza dada la necesidad del servicio.</t>
  </si>
  <si>
    <t>El Profesional universitario de seguridad y salud en el trabajo, con funciones para tal fin revisa los estándares legales asociados al SGSST. El Control se realiza formulando anualmente el plan de trabajo anual del SG-SST, revisando que cumpla con lo que la normatividad vigente exigida, y sea publicado y socializado en la pagina web del instituto.  La verificación la hace el Subdirector Corporativo y el Comité Institucional de Gestión y Desempeño para la aprobación de dicho plan.</t>
  </si>
  <si>
    <t xml:space="preserve"> El profesional de Talento Humano realizará la verificación de la documentación de los antecedentes judiciales de los cargos de nivel directivo y asesor del Instituto  de manera trimestral.</t>
  </si>
  <si>
    <t xml:space="preserve">El profesional de Talento Humano realiza la verificación de la documentación de los antecedentes del servidor para corroborar que no se encuentre incurso en causal de inhabilidad consultando en las paginas de cada una de las entidades (Personería, Contraloría, Policía Nacional, Procuraduría) cada vez que se requiera la vinculación de un nuevo servidor y/o se presente a un encargo.  En el caso en el cual se identifiquen inhabilidades o incompatibilidades se informa a través de correo electrónico al área solicitante y/o dirección general la no vinculación y/o encargo del servidor. </t>
  </si>
  <si>
    <t>El profesional de talento humano realiza la verificación documental de la historia laboral con los requisitos del empleo asociado al TH-P02 Procedimiento para la provisión del Talento Humano en empleos de carrera administrativa y TH-P20 Procedimiento para la provisión del Talento Humano en empleos de libre nombramiento y remoción, adicionalmente se realiza verificación del cumplimiento de estos estándares por parte del profesional de talento humano.</t>
  </si>
  <si>
    <t xml:space="preserve"> no realizar la entrada oportuna de la adquisición de elementos</t>
  </si>
  <si>
    <t xml:space="preserve"> al incumplimiento del procedimiento de ingreso de elementos al almacén.</t>
  </si>
  <si>
    <t xml:space="preserve"> no amparar los bienes del IDT ante la aseguradora o por reportar fuera de los tiempos establecidos a la aseguradora la adquisición de bienes</t>
  </si>
  <si>
    <t>Posibilidad de afectación económica por no realizar la entrada oportuna de la adquisición de elementos a causa de  al incumplimiento del procedimiento de ingreso de elementos al almacén.</t>
  </si>
  <si>
    <t xml:space="preserve">Posibilidad de afectación económica por no amparar los bienes del IDT ante la aseguradora o por reportar fuera de los tiempos establecidos a la aseguradora la adquisición de bienes a causa de </t>
  </si>
  <si>
    <t>GESTIÓN DE BIENES Y SERVICIOS</t>
  </si>
  <si>
    <t>RF-00093</t>
  </si>
  <si>
    <t>Infraestructura</t>
  </si>
  <si>
    <t>Daños a activos fijos</t>
  </si>
  <si>
    <t>Fiscal</t>
  </si>
  <si>
    <t>Posibilidad  de efecto dañoso sobre bienes de uso público</t>
  </si>
  <si>
    <t xml:space="preserve"> los bienes asignados a los servidores públicos por el mal uso de los mismos</t>
  </si>
  <si>
    <t xml:space="preserve"> la omisión en la aplicación del procedimiento de administración de bienes.</t>
  </si>
  <si>
    <t>Posibilidad  de efecto dañoso sobre bienes de uso público por los bienes asignados a los servidores públicos por el mal uso de los mismos a causa de  la omisión en la aplicación del procedimiento de administración de bienes.</t>
  </si>
  <si>
    <t xml:space="preserve"> acción u omisión que exista pérdida o hurto de bienes devolutivos</t>
  </si>
  <si>
    <t>una desviacion de lo público en beneficio propio o particular.</t>
  </si>
  <si>
    <t>El profesional especializado con su equipo de apoyo  realizan transferencia de conocimiento a los diferentes procesos que realizan adquisición de bienes frente a posible rotación de los encargados, socializando el procedimiento de ingreso de elementos.</t>
  </si>
  <si>
    <t xml:space="preserve">El líder proceso de Gestión de Bienes y Servicios  verifica que los elementos que ingresan al almacén correspondan a los documentos soportes del ingreso,   según procedimiento GB-P01-Ingreso de elementos al almacén, en donde cada área o dependencia verifica el estado a satisfacción de los elementos a ingresar y posteriormente el Profesional Especializado de la Gestión de Bienes y servicios verifica las cantidades. </t>
  </si>
  <si>
    <t>El profesional de bienes y servicios con su grupo de apoyo verifica la existencia física de los bienes para constatar y actualizar la información en el modulo SAE-SAI del sistema SI CAPITAL,   esto se realizara por lo menos dos veces al año.</t>
  </si>
  <si>
    <t>El líder del proceso de Gestión de Bienes y Servicios  hace la verificación mediante los certificados de inclusión expedidos por la aseguradora de los elementos reportados, según GB-I02 Instructivo para la Inclusión y Exclusión de Bienes, Siniestros y Reclamaciones.</t>
  </si>
  <si>
    <t xml:space="preserve">El profesional de bienes y servicios con su equipo de apoyo  verifica semestralmente del estado de los bienes asignados a los funcionarios del instituto, con el fin de velar por el buen uso y estado de los mismos. </t>
  </si>
  <si>
    <t>Reducir_Mitigar</t>
  </si>
  <si>
    <t>El profesional especializado con su grupo de apoyo  realiza la verificación de los bienes físicos asignados a los funcionarios y/o contratistas  conforme el inventario individual generado por el modulo SAI del sistema SICAPITAL y el formato de asignación de bienes.</t>
  </si>
  <si>
    <t xml:space="preserve"> El profesional especializado con su grupo de apoyo y con los procesos misionales  hacen la verificación física de los bienes comparando la base de datos generada por el módulo SAI. </t>
  </si>
  <si>
    <t>El profesional especializado con su grupo de apoyo verifica que todos los bienes tengan asignada placa de inventario,  manteniendo actualizada y revisada la base de datos de los bienes del IDT con la placa de inventarios generada por el módulo SAE.</t>
  </si>
  <si>
    <t>Posibilidad de afectación reputacional por acción u omisión que exista pérdida o hurto de bienes devolutivos a causa de una desviacion de lo público en beneficio propio o particular.</t>
  </si>
  <si>
    <t>GESTIÓN FINANCIERA</t>
  </si>
  <si>
    <t xml:space="preserve">  incumplimiento y/o inexactitud en la presentación de informes financieros</t>
  </si>
  <si>
    <t xml:space="preserve"> ausencia de planificación para el registro y consolidación de informes de los hechos económicos desarrollados por el I.D.T</t>
  </si>
  <si>
    <t xml:space="preserve">por fallas en el proceso de giro de las obligaciones adquiridas por el IDT; </t>
  </si>
  <si>
    <t xml:space="preserve"> información suministrada por el proveedor y/o la información registrada en las bases de datos de la entidad.</t>
  </si>
  <si>
    <t>Posibilidad de afectación reputacional por  incumplimiento y/o inexactitud en la presentación de informes financieros a causa de  ausencia de planificación para el registro y consolidación de informes de los hechos económicos desarrollados por el I.D.T</t>
  </si>
  <si>
    <t>Posibilidad de afectación económica porpor fallas en el proceso de giro de las obligaciones adquiridas por el IDT;  a causa de  información suministrada por el proveedor y/o la información registrada en las bases de datos de la entidad.</t>
  </si>
  <si>
    <t>RF-00101</t>
  </si>
  <si>
    <t>Falta segregación de funciones</t>
  </si>
  <si>
    <t>Posibilidad  de efecto dañoso sobre el recurso público</t>
  </si>
  <si>
    <t xml:space="preserve"> por pago de multa o cualquier tipo de sanción, </t>
  </si>
  <si>
    <t xml:space="preserve"> una omisión en ejecutar actividades y/o deberes funcionales respecto al pago de impuestos en los plazos establecidos.</t>
  </si>
  <si>
    <t xml:space="preserve">  omisión u acción </t>
  </si>
  <si>
    <t xml:space="preserve"> alteración de documentos soportes para trámite de pagos desviando la gestión de lo público para favorecer a un tercero</t>
  </si>
  <si>
    <t>Posibilidad de afectación reputacional por  omisión u acción  a causa de  alteración de documentos soportes para trámite de pagos desviando la gestión de lo público para favorecer a un tercero</t>
  </si>
  <si>
    <t>Los líderes del proceso de Gestión Financiera realizan el seguimiento a la oportuna presentación de informes, según lo programado en el inventario de Informes Externos y acorde a los procedimientos Manejo y control contable, Presupuesto y Tesorería.</t>
  </si>
  <si>
    <t xml:space="preserve">El Profesional Especializado de Contabilidad, con el personal de apoyo de Contabilidad realizan la verificación que los documentos soporte para la creación y/o actualización de terceros no sea superior a 30 días, cada vez que se requiera. </t>
  </si>
  <si>
    <t>El profesional especializado de contabilidad  realiza las conciliaciones de los impuestos a declarar y pagar entre los registros contables y los movimientos de Tesorería a través de la revisión mensual.</t>
  </si>
  <si>
    <t xml:space="preserve">El Responsable de Presupuesto y el Ordenador del pago, verifican las planillas de pago en el sistema, y las avalan mediante su firma </t>
  </si>
  <si>
    <t xml:space="preserve">Los Profesionales Especializados de Contabilidad y Presupuesto,  validan las órdenes de pago gestionadas por la Tesorería frente a los requisitos necesarios </t>
  </si>
  <si>
    <t xml:space="preserve">El líder del proceso contable  realiza el Comité Técnico de Sostenibilidad Contable conjuntamente con las áreas involucradas para hacer seguimiento integral a la información contable. </t>
  </si>
  <si>
    <t>GESTIÓN JURIDICA Y CONTRACTUAL</t>
  </si>
  <si>
    <t xml:space="preserve"> reprocesos y demoras en el desarrollo de las actividades de los procedimientos de las diferentes modalidades de selección</t>
  </si>
  <si>
    <t>desconocimientos de los lineamientos establecidos.</t>
  </si>
  <si>
    <t xml:space="preserve"> mora en el pago de sumas derivadas de sentencias condenatorias y conciliaciones en firme</t>
  </si>
  <si>
    <t xml:space="preserve"> falta de seguimiento al punto de control establecido en el procedimiento para pagos de sentencias y conciliaciones.</t>
  </si>
  <si>
    <t xml:space="preserve"> deficiencias en el reporte y actualización de información sobre los procesos judiciales en el sistema SIPROJ-WEB</t>
  </si>
  <si>
    <t xml:space="preserve"> ineficiencia en los recursos utilizados para notificarse de las actuaciones judiciales.</t>
  </si>
  <si>
    <t xml:space="preserve">filtración de información confidencial sobre estrategias de defensa judicial del Instituto </t>
  </si>
  <si>
    <t xml:space="preserve">  desconocimiento de las categorías de información confidencial y reservada</t>
  </si>
  <si>
    <t>Falta de capacitación y otros temas relacionados con el personal</t>
  </si>
  <si>
    <t>nulidad de actos administrativos, por desconocimiento de los requisitos legales exigidos para la expedición de Actos Administrativos de carácter general sometidos a consideración de la Oficina Jurídica</t>
  </si>
  <si>
    <t>Posibilidad de afectación reputacional por reprocesos y demoras en el desarrollo de las actividades de los procedimientos de las diferentes modalidades de selección a causa de desconocimientos de los lineamientos establecidos.</t>
  </si>
  <si>
    <t>Posibilidad de afectación económica por mora en el pago de sumas derivadas de sentencias condenatorias y conciliaciones en firme a causa de  falta de seguimiento al punto de control establecido en el procedimiento para pagos de sentencias y conciliaciones.</t>
  </si>
  <si>
    <t>Posibilidad de afectación reputacional por deficiencias en el reporte y actualización de información sobre los procesos judiciales en el sistema SIPROJ-WEB a causa de  ineficiencia en los recursos utilizados para notificarse de las actuaciones judiciales.</t>
  </si>
  <si>
    <t>Posibilidad de afectación reputacional porfiltración de información confidencial sobre estrategias de defensa judicial del Instituto  a causa de   desconocimiento de las categorías de información confidencial y reservada</t>
  </si>
  <si>
    <t xml:space="preserve">Posibilidad de afectación económica pornulidad de actos administrativos, por desconocimiento de los requisitos legales exigidos para la expedición de Actos Administrativos de carácter general sometidos a consideración de la Oficina Jurídica a causa de </t>
  </si>
  <si>
    <t xml:space="preserve">  acción u omisión en la estructuración de los procesos de selección, </t>
  </si>
  <si>
    <t>desviacion de lo publico para beneficio propio o de un tercero</t>
  </si>
  <si>
    <t>Posibilidad de afectación económica por  acción u omisión en la estructuración de los procesos de selección,  a causa de desviacion de lo publico para beneficio propio o de un tercero</t>
  </si>
  <si>
    <t>Transacción_u_Operación_aplica_para_LA_FT_FP</t>
  </si>
  <si>
    <t>Contrapartes de la entidad (naturales o jurídicas)</t>
  </si>
  <si>
    <t>Integridad_Pública_LA_FT_FP</t>
  </si>
  <si>
    <t xml:space="preserve"> contratación de persona natural o jurídica que se encuentren identificados en las listas restrictivas o de alerta por lavado de activos y financiamiento del terrorismo</t>
  </si>
  <si>
    <t xml:space="preserve">Posibilidad de afectación reputacional por contratación de persona natural o jurídica que se encuentren identificados en las listas restrictivas o de alerta por lavado de activos y financiamiento del terrorismo a causa de </t>
  </si>
  <si>
    <t>Reducir_Transferir</t>
  </si>
  <si>
    <t xml:space="preserve">Los abogados a cargo de los procesos contractuales realizan el seguimiento y reporte de las novedades de los procesos radicados a la Oficina Jurídica a través de la matriz “Base de repartos”. </t>
  </si>
  <si>
    <t xml:space="preserve">El apoderado del proceso judicial   realiza la valoración de las obligaciones contingentes judiciales trimestralmente, a través de la plataforma SIPROJWEB de acuerdo con la reglamentación de la secretaría de hacienda y la secretaría jurídica distrital. </t>
  </si>
  <si>
    <t xml:space="preserve">El Jefe de la Oficina Jurídica comunica a la Dirección General, con copia a la Subdirección de Gestión Corporativa la obligación de pago de una sentencia o conciliación (cuando se requiera) </t>
  </si>
  <si>
    <t xml:space="preserve">El apoderado de la defensa judicial de la Oficina Jurídica  revisa la plataforma del Sistema de Gestión Judicial - SAMAI con una periodicidad mensual (El soporte es el pdf de la plataforma) </t>
  </si>
  <si>
    <t>El profesional de defensa judicial de la Oficina Jurídica  advierte a quienes tienen acceso a la información su carácter confidencial de acuerdo al Manual de prevención del daño antijurídico (JC-M06),  señalando la naturaleza confidencial de la información cuando este se comparte.</t>
  </si>
  <si>
    <t xml:space="preserve"> El(la) Jefe de la Oficina Jurídica estudia la viabilidad y conveniencia jurídica de documentos o actos administrativos relacionados con la actividad contractual del IDT, con el visto bueno correspondiente.</t>
  </si>
  <si>
    <t xml:space="preserve">El(la) Jefe de la Oficina Jurídica  estudia la viabilidad y conveniencia jurídica de documentos o actos administrativos relacionados con la actividad contractual del IDT, con el visto bueno correspondiente. </t>
  </si>
  <si>
    <t>El Comité evaluador  realiza la verificación de los requisitos técnicos, jurídicos y financieros, en el cual se incluyen los diferentes oferentes para cada uno procesos de selección  de acuerdo a lo programado en el plan anual de adquisiciones.</t>
  </si>
  <si>
    <t>Eventos relacionados con las conductas o comportamientos de los empleados que afectan la Integridad Pública</t>
  </si>
  <si>
    <t>El Jefe de la Oficina o el profesional designado  realizar la verificación integral de los requisitos legales del proceso radicado conforme a las listas de chequeo, verificando que todos los documentos cumplan,  de acuerdo a la modalidad de selección.</t>
  </si>
  <si>
    <t xml:space="preserve">La persona designada por el área solicitante del proceso de contratación  realiza la debida diligencia consultando al posible contratista en las listas restrictivas (OFAC y Naciones Unidas), en caso de que la persona natural o jurídica se encuentre vinculada a alguna de estas listas se reportará de manera inmediata al órgano de cumplimiento. </t>
  </si>
  <si>
    <t xml:space="preserve"> hallazgos de los entes de control</t>
  </si>
  <si>
    <t xml:space="preserve"> a fallas en el manejo adecuado de la información, conservación y preservación documental.</t>
  </si>
  <si>
    <t>GESTION DOCUMENTAL</t>
  </si>
  <si>
    <t>Posibilidad de afectación económica por hallazgos de los entes de control a causa de  a fallas en el manejo adecuado de la información, conservación y preservación documental.</t>
  </si>
  <si>
    <t>El profesional del proceso de Gestión Documental  socializará a los funcionarios del IDT sobre los lineamientos básicos de Gestión Documental, verificando el cumplimiento de la programación del PIC y consolidando el respectivo registro de asistencia.</t>
  </si>
  <si>
    <t>El Profesional de Gestión Documental y su equipo de apoyo  revisará los registros reportados por el equipo Dataloggers en cuanto a humedad y temperatura Archivo Central de la Entidad y del Archivo de gestión de la Oficina Jurídica para verificar que las condiciones ambientales se encuentren dentro de los rangos establecidos, de acuerdo al Control de humedad y temperatura), y que se encuentra contemplado en el Sistema Integrado de Conservación - Plan de Conservación documental.</t>
  </si>
  <si>
    <t xml:space="preserve"> pérdida de documentos por acción u omisión</t>
  </si>
  <si>
    <t>al incumplimiento de lineamientos en Gestión Documental desviando lo público, en beneficio propio o particular.</t>
  </si>
  <si>
    <t>Posibilidad de afectación reputacional por pérdida de documentos por acción u omisión a causa de al incumplimiento de lineamientos en Gestión Documental desviando lo público, en beneficio propio o particular.</t>
  </si>
  <si>
    <t>El profesional del proceso de gestión documental  coteja y recibe las transferencias documentales primarias de acuerdo al Cronograma establecido por proceso, según el procedimiento de Transferencias documentales primarias GD-P10.</t>
  </si>
  <si>
    <t xml:space="preserve"> El equipo del proceso de gestión documental  realiza seguimiento a la planilla de préstamo y consulta de documentos  de acuerdo al procedimiento GD-P13 Consulta y Préstamo de Documentos. </t>
  </si>
  <si>
    <t>GESTION TENCNOLOGICA</t>
  </si>
  <si>
    <t xml:space="preserve"> acción u omisión de acciones para el cuidado de los activos de información</t>
  </si>
  <si>
    <t xml:space="preserve"> un beneficio propio o de un particular.</t>
  </si>
  <si>
    <t>Posibilidad de afectación reputacional por acción u omisión de acciones para el cuidado de los activos de información a causa de  un beneficio propio o de un particular.</t>
  </si>
  <si>
    <t>El profesional designado   gestiona los roles y permisos de usuarios a los diferentes sistemas de información y recursos a los que se tiene acceso en el IDT,  llevando una bitácora de activación, desactivación y roles según necesidad.</t>
  </si>
  <si>
    <t>El líder del proceso de gestión tecnológica mantiene actualizado el inventario de activos de información con su calificación de criticidad y confidencialidad,  conforme a lo reportado por el subdirector de gestión corporativa</t>
  </si>
  <si>
    <t>Referencia</t>
  </si>
  <si>
    <t>Activo de Información</t>
  </si>
  <si>
    <t>Tipo de activo</t>
  </si>
  <si>
    <t>Amenazas (Causa Inmediata)</t>
  </si>
  <si>
    <t>Vulnerabilidades (Causa raiz)</t>
  </si>
  <si>
    <t>Tipo de riesgo</t>
  </si>
  <si>
    <t>Descripción del Riesgo</t>
  </si>
  <si>
    <t>Clasificación riesgo</t>
  </si>
  <si>
    <t>Frecuencia</t>
  </si>
  <si>
    <t>% Probabilidad inherente</t>
  </si>
  <si>
    <t>Probabilidad inherente</t>
  </si>
  <si>
    <t>% Impacto inherente</t>
  </si>
  <si>
    <t>Impacto inherente</t>
  </si>
  <si>
    <t>Zona de Riesgo inherente</t>
  </si>
  <si>
    <t>No Control</t>
  </si>
  <si>
    <t>Control Anexo A</t>
  </si>
  <si>
    <t>Descripción del control</t>
  </si>
  <si>
    <t>Fecha de Implementación</t>
  </si>
  <si>
    <t>Seguimiento</t>
  </si>
  <si>
    <t>Estado</t>
  </si>
  <si>
    <t>Afectación</t>
  </si>
  <si>
    <t>Atributos</t>
  </si>
  <si>
    <t>Probabilidad residual</t>
  </si>
  <si>
    <t>% Probabilidad residual</t>
  </si>
  <si>
    <t>Impacto residual</t>
  </si>
  <si>
    <t>% Impacto residual</t>
  </si>
  <si>
    <t xml:space="preserve">Zona de riesgo final </t>
  </si>
  <si>
    <t>Tipo</t>
  </si>
  <si>
    <t>%</t>
  </si>
  <si>
    <t>Implementación</t>
  </si>
  <si>
    <t>Calificación del Control</t>
  </si>
  <si>
    <t>Documentación</t>
  </si>
  <si>
    <t>Evidencia</t>
  </si>
  <si>
    <t>Gestión Tecnologica</t>
  </si>
  <si>
    <t>Software</t>
  </si>
  <si>
    <t>No se reportan a tiempo las novedades de desactivación de usuarios</t>
  </si>
  <si>
    <t>Perdidad de confidencialidad e integridad</t>
  </si>
  <si>
    <t>Perdida de confidencialidad e integridad de la información por la XXXXX da causa de XXXX</t>
  </si>
  <si>
    <t>XX (Horas/ año)</t>
  </si>
  <si>
    <t>A.9.4.1 Restricción de acceso 
Información (EJEMPLO)</t>
  </si>
  <si>
    <t xml:space="preserve">El profesional responsable de la creación, activación y desactivación de usuarios gestiona los roles y permisos de usuarios a los diferentes sistemas de información y recursos a los que se tiene acceso en el IDT, llevando el registro de la actividad. </t>
  </si>
  <si>
    <t xml:space="preserve">Profesional responsable de la creación, activación y desactivación de usuarios </t>
  </si>
  <si>
    <t>Cuatrimestral</t>
  </si>
  <si>
    <t>En ejecución</t>
  </si>
  <si>
    <t>Detectivo</t>
  </si>
  <si>
    <t>Manual</t>
  </si>
  <si>
    <t>Documentado</t>
  </si>
  <si>
    <t>Continua</t>
  </si>
  <si>
    <t>Con registro</t>
  </si>
  <si>
    <t>Equipos desatendidos</t>
  </si>
  <si>
    <t>Perdida de confidencialidad de la información por XXX debido a XXX</t>
  </si>
  <si>
    <t>A.9.1.1 Política de control de acceso</t>
  </si>
  <si>
    <t>El profesional responsable debe establecer una política de bloqueo de sesión por 3 minutos de inactividad a través de una directiva de grupo (GPO) con de el fin de evitar el acceso de terceros a equipos desatendidos que se encuentran dentro del dominio del IDT.</t>
  </si>
  <si>
    <t>Lider del proceso de gestion tecnologica</t>
  </si>
  <si>
    <t>Automático</t>
  </si>
  <si>
    <t>Fallas en el sistema de aires acondicionados en el Data Center</t>
  </si>
  <si>
    <t>Perdida de disponibilidad de la informacion por XXX a causa de XXX</t>
  </si>
  <si>
    <t>El profesional responsable genera el acceso al cuarto de datos para que el proveedor seleccionado realice el mantenimiento preventivo de los aíres acondicionados, generando el acta correspondiente de las acciones realizadas.</t>
  </si>
  <si>
    <t>Preventivo</t>
  </si>
  <si>
    <t>Falta de monitoreo de accesos no autorizados</t>
  </si>
  <si>
    <t>Perdida de disponibilidad de la informaciónn</t>
  </si>
  <si>
    <t>Perdida de disponibilidad de la información por XX debido a XXX</t>
  </si>
  <si>
    <t>El profesional del proceso de gestión tecnológica realiza el registro del ingreso y salida de terceros o funcionarios que realiza actividades en el centro de datos mediante la bitácora física con el fin de controlar el acceso autorizado.</t>
  </si>
  <si>
    <t>Falta de mantenimientos preventivos en los equipos de computo de la entidad</t>
  </si>
  <si>
    <t>El profesional responsable realiza la programación y ejecución de los mantenimientos preventivos a los equipos de computo con el fin de mantener la continuidad operativa de los mismos.</t>
  </si>
  <si>
    <t>ATENCION A LA CIUDADANIA</t>
  </si>
  <si>
    <t xml:space="preserve"> multa y sanciones en general por parte de un ente regulador</t>
  </si>
  <si>
    <t>al incumplimiento de los términos legales para la respuesta de las solicitudes de los usuarios</t>
  </si>
  <si>
    <t>Posibilidad de afectación económica por multa y sanciones en general por parte de un ente regulador a causa de al incumplimiento de los términos legales para la respuesta de las solicitudes de los usuarios</t>
  </si>
  <si>
    <t xml:space="preserve"> alterar o manipular la información del trámite a una petición queja, reclamo o sugerencias, denuncias ( PQRSD )</t>
  </si>
  <si>
    <t xml:space="preserve"> un beneficio particular</t>
  </si>
  <si>
    <t>Posibilidad de afectación reputacional por alterar o manipular la información del trámite a una petición queja, reclamo o sugerencias, denuncias ( PQRSD ) a causa de  un beneficio particular</t>
  </si>
  <si>
    <t>El Profesional de atención a la ciudadanía mantiene actualizado el Sistema SDQS y el cuadro de control y seguimiento de PQRSD (AC-F02) según en el Procedimiento para dar respuesta a Peticiones, Quejas, Reclamos, Sugerencias y Denuncias PQRSD AC-P01 en donde se realiza seguimiento semanal a las peticiones y genera las alertas correspondientes a los procesos mediante la matriz AC-F04 Matriz Seguimiento PQRSD.</t>
  </si>
  <si>
    <t>El Profesional de atención a la ciudadanía revisa las denuncias por presuntos hechos de corrupción por cualquiera de los canales dispuestos cargando la información al sistema SDQS y reasignando al proceso de control interno disciplinario, en caso de no identificar una respuesta, el profesional de atención a la ciudadanía emite la alerta a la oficina de CID para generar la respectiva respuesta</t>
  </si>
  <si>
    <t>CONTROL DISCIPLINARIO INTERNO</t>
  </si>
  <si>
    <t xml:space="preserve"> incumplimiento de los términos legales y garantías del debido proceso en los trámites disciplinarios</t>
  </si>
  <si>
    <t>dilaciones injustificadas o inobservancia de la normatividad constitucional y procesal.</t>
  </si>
  <si>
    <t>Posibilidad de afectacion reputacional por incumplimiento de los terminos legales y garantias del debido proceso en los tramites disciplinarios a causa de dilaciones injustificadas o inobservacia de la normatividad constitucional y procesal</t>
  </si>
  <si>
    <t xml:space="preserve"> acción, omision y extralimitación </t>
  </si>
  <si>
    <t>una desviacion de la gestión pública, para beneficio de un tercero o de si mismo.</t>
  </si>
  <si>
    <t>Posibilidad de afectacion reputacion por accion, omision y extralimitacion a causa de una desviacion de la gestion publica, para beneficio de un tercero o de si mismo.</t>
  </si>
  <si>
    <t xml:space="preserve"> El/la jefe de la Oficina de Control Disciplinario Interno  verifica el cumplimiento de términos y garantias procesales en cada una de las etapas del proceso en el rol de instrucción de conformidad con la ley vigente- Código General Disciplinario a través de un informe semestral.</t>
  </si>
  <si>
    <t>El jefe de la Oficina de Control Disciplinario Interno verifica la aplicación de la normatividad legal reglamentaria en fase de instrucción de los procesos disciplinarios  de manera cuatrimestral a fin de velar por el cumplimiento de las garantias constitucionales y legales</t>
  </si>
  <si>
    <t>EVALUACION INSTITUCIONAL</t>
  </si>
  <si>
    <t>presentación de informes de auditoria, resultados de evaluaciones y seguimientos</t>
  </si>
  <si>
    <t>que en su contenido no cumplan con la normativa legal vigente.</t>
  </si>
  <si>
    <t>presentación inoportuna de informes, resultados de evaluaciones y monitoreos,</t>
  </si>
  <si>
    <t>debilidades en la planificación y seguimiento de las actividades programadas</t>
  </si>
  <si>
    <t>Posibilidad de afectación reputacional porpresentación de informes de auditoria, resultados de evaluaciones y seguimientos a causa de que en su contenido no cumplan con la normativa legal vigente.</t>
  </si>
  <si>
    <t>Posibilidad de afectación reputacional porpresentación inoportuna de informes, resultados de evaluaciones y monitoreos, a causa de debilidades en la planificación y seguimiento de las actividades programadas</t>
  </si>
  <si>
    <t xml:space="preserve">por acción y/o omisión se elaboren y presenten informes subjetivos que no reflejen la realidad de la gestión de la entidad, </t>
  </si>
  <si>
    <t>desviación de lo público, en beneficio propio o de terceros</t>
  </si>
  <si>
    <t>Posibilidad de afectación reputacional porpor acción y/o omisión se elaboren y presenten informes subjetivos que no reflejen la realidad de la gestión de la entidad,  a causa de desviación de lo público, en beneficio propio o de terceros</t>
  </si>
  <si>
    <t xml:space="preserve">El Asesor (a) de Control Interno o el profesional delegado hacen seguimiento y actualización a la normatividad aplicable al proceso de evaluación institucional.  Se ejecutará de acuerdo a lo establecido en el procedimiento institucional DE-P18 Actualización Normograma y los procedimientos de auditoria interna y auditoria integrada y SIG-MIPG. </t>
  </si>
  <si>
    <t>El Asesor(a) de Control Interno realiza la gestión para la contratación de personal competente de acuerdo a las funciones asignadas a Control Interno; en los casos que sea necesario contratar profesionales para Control Interno quien deberá participar activamente en la definición del perfil requerido en cuanto a formación y experiencia y en realizar la revisión del cumplimiento por parte de los contratistas seleccionados y de acuerdo a lo definido en el JU-M01 Manual de Contratación.</t>
  </si>
  <si>
    <t>El Asesor(a) de Control Interno  hace la revisión de todos los informes (auditorias de ley, evaluaciones, seguimientos y monitoreos adicionales solicitados) antes de su aprobación Para el caso de informes de auditoria interna, esta revisión la realiza sobre el informe preliminar y el informe final.</t>
  </si>
  <si>
    <t>El (la) Asesor(a) de control interno programa y gestiona los auditores participantes de las auditorias de gestión,  de acuerdo al perfil del auditor</t>
  </si>
  <si>
    <t>El(la) Asesor(a) de control interno realiza la programación y gestión de manera oportuna del recurso humano de la dependencia  y se realizará de acuerdo a lo establecido en la definición del plan anual de adquisiciones.</t>
  </si>
  <si>
    <t xml:space="preserve">El(la) Asesor(a) de Control Interno realiza la socialización del Plan Anual de Auditorias una vez aprobado, a lideres de proceso, responsables de dependencia y Entidad en general de acuerdo a lo definido a los procedimientos de Auditoria. </t>
  </si>
  <si>
    <t xml:space="preserve"> El Asesor(a) de Control interno elabora la propuesta del Plan Anual de Auditorias, el cual es aprobado por el comité institucional de coordinación de control interno el control se efectúa de acuerdo a lo definido a los procedimientos de auditoría y se realizan los respectivos seguimientos.</t>
  </si>
  <si>
    <t>El(la) Asesor(a) de Control  realiza seguimientos mensuales a las actividades del Plan anual de Auditoría - PAA  en donde se verificara su cumplimiento y compromisos durante la vigencia.</t>
  </si>
  <si>
    <t xml:space="preserve"> El Asesor de Control Interno, hace seguimiento a la aprobación de la carta de representación para los ejercicios de auditoria </t>
  </si>
  <si>
    <t xml:space="preserve">El Asesor de Control Interno verifica los perfiles requeridos para realizar la contratación de personal competente para el cumplimiento de las actividades del proceso de Evaluación Institucional. </t>
  </si>
  <si>
    <t xml:space="preserve">El Asesor de Control Interno,  revisar informes preliminares y definitivos verificando los criterios, redacción, conclusiones, recomendaciones entre otros. </t>
  </si>
  <si>
    <t xml:space="preserve">El Asesor de Control Interno o el profesional designado,  revisa periódicamente (por lo menos una vez al año) y según aplique, actualiza el código de ética y el estatuto del auditor </t>
  </si>
  <si>
    <t xml:space="preserve">El apoyo Contable  realiza la validación de los documentos requeridos para el trámite de la cuenta de cobro para proceder con el trámite.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</si>
</sst>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0"/>
      <color theme="1"/>
      <name val="Calibri"/>
      <family val="2"/>
      <scheme val="minor"/>
    </font>
    <font>
      <b/>
      <sz val="11"/>
      <color theme="1"/>
      <name val="Calibri"/>
      <family val="2"/>
      <scheme val="minor"/>
    </font>
    <font>
      <b/>
      <sz val="28"/>
      <color theme="1"/>
      <name val="Calibri"/>
      <family val="2"/>
      <scheme val="minor"/>
    </font>
    <font>
      <sz val="10"/>
      <name val="Arial"/>
      <family val="2"/>
    </font>
    <font>
      <sz val="11"/>
      <name val="Arial"/>
      <family val="2"/>
    </font>
    <font>
      <b/>
      <sz val="9"/>
      <color indexed="81"/>
      <name val="Tahoma"/>
      <family val="2"/>
    </font>
    <font>
      <sz val="9"/>
      <color indexed="81"/>
      <name val="Tahoma"/>
      <family val="2"/>
    </font>
    <font>
      <b/>
      <sz val="9"/>
      <color indexed="81"/>
      <name val="Tahoma"/>
      <charset val="1"/>
    </font>
    <font>
      <sz val="9"/>
      <color indexed="81"/>
      <name val="Tahoma"/>
      <charset val="1"/>
    </font>
    <font>
      <b/>
      <sz val="10"/>
      <name val="Arial"/>
      <family val="2"/>
    </font>
    <font>
      <sz val="11"/>
      <name val="Tahoma"/>
      <family val="2"/>
    </font>
    <font>
      <sz val="11"/>
      <color theme="1"/>
      <name val="Calibri"/>
      <family val="2"/>
    </font>
    <font>
      <sz val="11"/>
      <color rgb="FF000000"/>
      <name val="Calibri"/>
      <family val="2"/>
    </font>
    <font>
      <b/>
      <sz val="10"/>
      <color theme="0"/>
      <name val="Arial Narrow"/>
      <family val="2"/>
    </font>
    <font>
      <sz val="10"/>
      <color theme="1"/>
      <name val="Arial Narrow"/>
      <family val="2"/>
    </font>
    <font>
      <sz val="10"/>
      <color rgb="FFFF0000"/>
      <name val="Arial Narrow"/>
      <family val="2"/>
    </font>
    <font>
      <sz val="11"/>
      <color theme="1"/>
      <name val="Arial Narrow"/>
      <family val="2"/>
    </font>
    <font>
      <sz val="11"/>
      <color theme="1"/>
      <name val="Arial"/>
      <family val="2"/>
    </font>
  </fonts>
  <fills count="12">
    <fill>
      <patternFill patternType="none"/>
    </fill>
    <fill>
      <patternFill patternType="gray125"/>
    </fill>
    <fill>
      <patternFill patternType="solid">
        <fgColor theme="9" tint="0.79998168889431442"/>
        <bgColor indexed="64"/>
      </patternFill>
    </fill>
    <fill>
      <patternFill patternType="solid">
        <fgColor theme="0"/>
        <bgColor indexed="64"/>
      </patternFill>
    </fill>
    <fill>
      <patternFill patternType="solid">
        <fgColor theme="0"/>
        <bgColor rgb="FF000000"/>
      </patternFill>
    </fill>
    <fill>
      <patternFill patternType="solid">
        <fgColor theme="7" tint="-0.249977111117893"/>
        <bgColor indexed="64"/>
      </patternFill>
    </fill>
    <fill>
      <patternFill patternType="solid">
        <fgColor theme="8" tint="-0.499984740745262"/>
        <bgColor indexed="64"/>
      </patternFill>
    </fill>
    <fill>
      <patternFill patternType="solid">
        <fgColor theme="9" tint="-0.499984740745262"/>
        <bgColor indexed="64"/>
      </patternFill>
    </fill>
    <fill>
      <patternFill patternType="solid">
        <fgColor theme="5" tint="-0.499984740745262"/>
        <bgColor indexed="64"/>
      </patternFill>
    </fill>
    <fill>
      <patternFill patternType="solid">
        <fgColor theme="2" tint="-9.9978637043366805E-2"/>
        <bgColor indexed="64"/>
      </patternFill>
    </fill>
    <fill>
      <patternFill patternType="solid">
        <fgColor rgb="FFEE8036"/>
        <bgColor indexed="64"/>
      </patternFill>
    </fill>
    <fill>
      <patternFill patternType="solid">
        <fgColor theme="0"/>
        <bgColor rgb="FFFDE9D9"/>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4" fillId="0" borderId="0"/>
  </cellStyleXfs>
  <cellXfs count="131">
    <xf numFmtId="0" fontId="0" fillId="0" borderId="0" xfId="0"/>
    <xf numFmtId="0" fontId="0" fillId="0" borderId="0" xfId="0" applyAlignment="1">
      <alignment wrapText="1"/>
    </xf>
    <xf numFmtId="0" fontId="1" fillId="0" borderId="1" xfId="0" applyFont="1" applyBorder="1" applyAlignment="1">
      <alignment vertical="center" wrapText="1"/>
    </xf>
    <xf numFmtId="0" fontId="1" fillId="0" borderId="0" xfId="0" applyFont="1" applyAlignment="1">
      <alignment vertical="center" wrapText="1"/>
    </xf>
    <xf numFmtId="0" fontId="1" fillId="0" borderId="6" xfId="0" applyFont="1" applyBorder="1" applyAlignment="1">
      <alignment vertical="center" wrapText="1"/>
    </xf>
    <xf numFmtId="0" fontId="1" fillId="0" borderId="4" xfId="0" applyFont="1" applyBorder="1" applyAlignment="1">
      <alignment vertical="center" wrapText="1"/>
    </xf>
    <xf numFmtId="0" fontId="1" fillId="0" borderId="7" xfId="0" applyFont="1" applyBorder="1" applyAlignment="1">
      <alignment vertical="center" wrapText="1"/>
    </xf>
    <xf numFmtId="0" fontId="1" fillId="0" borderId="3" xfId="0" applyFont="1" applyBorder="1" applyAlignment="1">
      <alignment vertical="center" wrapText="1"/>
    </xf>
    <xf numFmtId="0" fontId="1" fillId="0" borderId="5" xfId="0" applyFont="1" applyBorder="1" applyAlignment="1">
      <alignment vertical="center" wrapText="1"/>
    </xf>
    <xf numFmtId="0" fontId="1" fillId="0" borderId="2" xfId="0" applyFont="1" applyBorder="1" applyAlignment="1">
      <alignment vertical="center" wrapText="1"/>
    </xf>
    <xf numFmtId="0" fontId="10" fillId="0" borderId="1" xfId="1" applyFont="1" applyBorder="1" applyAlignment="1">
      <alignment horizontal="center" vertical="center" wrapText="1"/>
    </xf>
    <xf numFmtId="0" fontId="5" fillId="3" borderId="1" xfId="1" applyFont="1" applyFill="1" applyBorder="1" applyAlignment="1" applyProtection="1">
      <alignment horizontal="center" vertical="center" wrapText="1"/>
      <protection locked="0"/>
    </xf>
    <xf numFmtId="0" fontId="5" fillId="3" borderId="1" xfId="1" applyFont="1" applyFill="1" applyBorder="1" applyAlignment="1" applyProtection="1">
      <alignment horizontal="left" vertical="center" wrapText="1"/>
      <protection locked="0"/>
    </xf>
    <xf numFmtId="0" fontId="5" fillId="4"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9" fontId="12"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10" fillId="0" borderId="1" xfId="1" applyFont="1" applyBorder="1" applyAlignment="1">
      <alignment vertical="center" wrapText="1"/>
    </xf>
    <xf numFmtId="0" fontId="11" fillId="3" borderId="1" xfId="1" applyFont="1" applyFill="1" applyBorder="1" applyAlignment="1">
      <alignment horizontal="justify" vertical="center" wrapText="1"/>
    </xf>
    <xf numFmtId="0" fontId="2" fillId="0" borderId="0" xfId="0" applyFont="1"/>
    <xf numFmtId="0" fontId="11" fillId="3" borderId="1" xfId="1" applyFont="1" applyFill="1" applyBorder="1" applyAlignment="1">
      <alignment horizontal="left" vertical="center" wrapText="1"/>
    </xf>
    <xf numFmtId="0" fontId="11" fillId="3" borderId="1" xfId="1" applyFont="1" applyFill="1" applyBorder="1" applyAlignment="1">
      <alignment horizontal="left" vertical="top" wrapText="1"/>
    </xf>
    <xf numFmtId="0" fontId="11" fillId="3" borderId="1" xfId="1" applyFont="1" applyFill="1" applyBorder="1" applyAlignment="1">
      <alignment vertical="center" wrapText="1"/>
    </xf>
    <xf numFmtId="0" fontId="5" fillId="3" borderId="1" xfId="1" applyFont="1" applyFill="1" applyBorder="1" applyAlignment="1" applyProtection="1">
      <alignment vertical="center" wrapText="1"/>
      <protection locked="0"/>
    </xf>
    <xf numFmtId="0" fontId="5" fillId="4" borderId="1" xfId="0" applyFont="1" applyFill="1" applyBorder="1" applyAlignment="1">
      <alignment vertical="center" wrapText="1"/>
    </xf>
    <xf numFmtId="0" fontId="0" fillId="0" borderId="1" xfId="0" applyBorder="1"/>
    <xf numFmtId="0" fontId="0" fillId="3" borderId="1" xfId="0" applyFill="1" applyBorder="1" applyAlignment="1">
      <alignment vertical="center" wrapText="1"/>
    </xf>
    <xf numFmtId="0" fontId="14" fillId="6" borderId="13" xfId="0" applyFont="1" applyFill="1" applyBorder="1" applyAlignment="1">
      <alignment horizontal="center" vertical="center" wrapText="1"/>
    </xf>
    <xf numFmtId="0" fontId="14" fillId="7" borderId="13" xfId="0" applyFont="1" applyFill="1" applyBorder="1" applyAlignment="1">
      <alignment horizontal="center" vertical="center" wrapText="1"/>
    </xf>
    <xf numFmtId="0" fontId="14" fillId="5" borderId="13" xfId="0" applyFont="1" applyFill="1" applyBorder="1" applyAlignment="1">
      <alignment horizontal="center" vertical="center" wrapText="1"/>
    </xf>
    <xf numFmtId="0" fontId="15" fillId="0" borderId="2" xfId="0" applyFont="1" applyBorder="1" applyAlignment="1">
      <alignment vertical="center" wrapText="1"/>
    </xf>
    <xf numFmtId="0" fontId="15" fillId="0" borderId="2" xfId="0" applyFont="1" applyBorder="1" applyAlignment="1">
      <alignment vertical="center"/>
    </xf>
    <xf numFmtId="0" fontId="16" fillId="0" borderId="2" xfId="0" applyFont="1" applyBorder="1" applyAlignment="1">
      <alignment vertical="center" wrapText="1"/>
    </xf>
    <xf numFmtId="9" fontId="15" fillId="9" borderId="2" xfId="0" applyNumberFormat="1" applyFont="1" applyFill="1" applyBorder="1" applyAlignment="1">
      <alignment vertical="center"/>
    </xf>
    <xf numFmtId="0" fontId="15" fillId="10" borderId="2" xfId="0" applyFont="1" applyFill="1" applyBorder="1" applyAlignment="1">
      <alignment vertical="center" wrapText="1"/>
    </xf>
    <xf numFmtId="0" fontId="15" fillId="0" borderId="2" xfId="0" applyFont="1" applyBorder="1" applyAlignment="1">
      <alignment horizontal="center" vertical="center"/>
    </xf>
    <xf numFmtId="0" fontId="16" fillId="0" borderId="2" xfId="0" applyFont="1" applyBorder="1" applyAlignment="1">
      <alignment horizontal="center" vertical="center" wrapText="1"/>
    </xf>
    <xf numFmtId="0" fontId="17" fillId="0" borderId="2" xfId="0" applyFont="1" applyBorder="1" applyAlignment="1">
      <alignment vertical="center" wrapText="1"/>
    </xf>
    <xf numFmtId="14" fontId="17" fillId="0" borderId="2" xfId="0" applyNumberFormat="1" applyFont="1" applyBorder="1" applyAlignment="1">
      <alignment vertical="center"/>
    </xf>
    <xf numFmtId="0" fontId="17" fillId="0" borderId="2" xfId="0" applyFont="1" applyBorder="1" applyAlignment="1">
      <alignment vertical="center"/>
    </xf>
    <xf numFmtId="0" fontId="15" fillId="0" borderId="2" xfId="0" applyFont="1" applyBorder="1" applyAlignment="1">
      <alignment horizontal="center" vertical="center" wrapText="1"/>
    </xf>
    <xf numFmtId="9" fontId="15" fillId="9" borderId="2" xfId="0" applyNumberFormat="1" applyFont="1" applyFill="1" applyBorder="1" applyAlignment="1">
      <alignment horizontal="center" vertical="center" wrapText="1"/>
    </xf>
    <xf numFmtId="9" fontId="15" fillId="2" borderId="2" xfId="0" applyNumberFormat="1" applyFont="1" applyFill="1" applyBorder="1" applyAlignment="1">
      <alignment horizontal="center" vertical="center" wrapText="1"/>
    </xf>
    <xf numFmtId="9" fontId="15" fillId="0" borderId="2" xfId="0" applyNumberFormat="1" applyFont="1" applyBorder="1" applyAlignment="1">
      <alignment vertical="center" wrapText="1"/>
    </xf>
    <xf numFmtId="9" fontId="15" fillId="0" borderId="2" xfId="0" applyNumberFormat="1" applyFont="1" applyBorder="1" applyAlignment="1">
      <alignment horizontal="center" vertical="center" wrapText="1"/>
    </xf>
    <xf numFmtId="0" fontId="15" fillId="0" borderId="5" xfId="0" applyFont="1" applyBorder="1" applyAlignment="1">
      <alignment vertical="center"/>
    </xf>
    <xf numFmtId="0" fontId="15" fillId="0" borderId="1" xfId="0" applyFont="1" applyBorder="1" applyAlignment="1">
      <alignment horizontal="center" vertical="center"/>
    </xf>
    <xf numFmtId="0" fontId="16" fillId="0" borderId="1" xfId="0" applyFont="1" applyBorder="1" applyAlignment="1">
      <alignment horizontal="center" vertical="center" wrapText="1"/>
    </xf>
    <xf numFmtId="0" fontId="17" fillId="0" borderId="1" xfId="0" applyFont="1" applyBorder="1" applyAlignment="1">
      <alignment vertical="center" wrapText="1"/>
    </xf>
    <xf numFmtId="0" fontId="15" fillId="0" borderId="1" xfId="0" applyFont="1" applyBorder="1" applyAlignment="1">
      <alignment horizontal="center" vertical="center" wrapText="1"/>
    </xf>
    <xf numFmtId="0" fontId="18" fillId="11" borderId="1" xfId="0" applyFont="1" applyFill="1" applyBorder="1" applyAlignment="1">
      <alignment horizontal="center" vertical="center" wrapText="1"/>
    </xf>
    <xf numFmtId="0" fontId="18" fillId="3" borderId="1" xfId="0" applyFont="1" applyFill="1" applyBorder="1" applyAlignment="1">
      <alignment horizontal="center" vertical="center" wrapText="1"/>
    </xf>
    <xf numFmtId="0" fontId="0" fillId="3" borderId="1" xfId="0" applyFill="1" applyBorder="1" applyAlignment="1">
      <alignment wrapText="1"/>
    </xf>
    <xf numFmtId="0" fontId="12" fillId="0" borderId="8" xfId="0" applyFont="1" applyBorder="1" applyAlignment="1">
      <alignment horizontal="left" vertical="center" wrapText="1"/>
    </xf>
    <xf numFmtId="0" fontId="10" fillId="3" borderId="1" xfId="1" applyFont="1" applyFill="1" applyBorder="1" applyAlignment="1">
      <alignment horizontal="center" vertical="center" wrapText="1"/>
    </xf>
    <xf numFmtId="0" fontId="10" fillId="3" borderId="1" xfId="1" applyFont="1" applyFill="1" applyBorder="1" applyAlignment="1">
      <alignment vertical="center" wrapText="1"/>
    </xf>
    <xf numFmtId="9" fontId="12" fillId="3" borderId="1" xfId="0" applyNumberFormat="1" applyFont="1" applyFill="1" applyBorder="1" applyAlignment="1">
      <alignment horizontal="center" vertical="center" wrapText="1"/>
    </xf>
    <xf numFmtId="0" fontId="12" fillId="3" borderId="1" xfId="0" applyFont="1" applyFill="1" applyBorder="1" applyAlignment="1">
      <alignment horizontal="center" vertical="center" wrapText="1"/>
    </xf>
    <xf numFmtId="9" fontId="12" fillId="3" borderId="1" xfId="0" applyNumberFormat="1" applyFont="1" applyFill="1" applyBorder="1" applyAlignment="1">
      <alignment vertical="center" wrapText="1"/>
    </xf>
    <xf numFmtId="0" fontId="12" fillId="3" borderId="1" xfId="0" applyFont="1" applyFill="1" applyBorder="1" applyAlignment="1">
      <alignment vertical="center" wrapText="1"/>
    </xf>
    <xf numFmtId="9" fontId="12" fillId="3" borderId="1" xfId="0" applyNumberFormat="1" applyFont="1" applyFill="1" applyBorder="1" applyAlignment="1">
      <alignment vertical="center"/>
    </xf>
    <xf numFmtId="0" fontId="12" fillId="3" borderId="1" xfId="0" applyFont="1" applyFill="1" applyBorder="1" applyAlignment="1">
      <alignment vertical="center"/>
    </xf>
    <xf numFmtId="0" fontId="0" fillId="3" borderId="1" xfId="0" applyFill="1" applyBorder="1"/>
    <xf numFmtId="0" fontId="13" fillId="3" borderId="1" xfId="0" applyFont="1" applyFill="1" applyBorder="1" applyAlignment="1">
      <alignment horizontal="center" vertical="center" wrapText="1"/>
    </xf>
    <xf numFmtId="9" fontId="13" fillId="3" borderId="1" xfId="0" applyNumberFormat="1" applyFont="1" applyFill="1" applyBorder="1" applyAlignment="1">
      <alignment horizontal="center" vertical="center" wrapText="1"/>
    </xf>
    <xf numFmtId="0" fontId="1" fillId="3" borderId="9" xfId="0" applyFont="1" applyFill="1" applyBorder="1"/>
    <xf numFmtId="0" fontId="1" fillId="3" borderId="10" xfId="0" applyFont="1" applyFill="1" applyBorder="1"/>
    <xf numFmtId="0" fontId="10" fillId="3" borderId="10" xfId="1" applyFont="1" applyFill="1" applyBorder="1" applyAlignment="1">
      <alignment horizontal="center" vertical="center" wrapText="1"/>
    </xf>
    <xf numFmtId="0" fontId="10" fillId="3" borderId="11" xfId="1" applyFont="1" applyFill="1" applyBorder="1" applyAlignment="1">
      <alignment horizontal="center" vertical="center" wrapText="1"/>
    </xf>
    <xf numFmtId="0" fontId="10" fillId="3" borderId="15" xfId="1" applyFont="1" applyFill="1" applyBorder="1" applyAlignment="1">
      <alignment horizontal="center" vertical="center" wrapText="1"/>
    </xf>
    <xf numFmtId="0" fontId="10" fillId="3" borderId="16" xfId="1" applyFont="1" applyFill="1" applyBorder="1" applyAlignment="1">
      <alignment horizontal="center" vertical="center" wrapText="1"/>
    </xf>
    <xf numFmtId="0" fontId="5" fillId="3" borderId="15" xfId="1" applyFont="1" applyFill="1" applyBorder="1" applyAlignment="1" applyProtection="1">
      <alignment horizontal="center" vertical="center" wrapText="1"/>
      <protection locked="0"/>
    </xf>
    <xf numFmtId="0" fontId="12" fillId="3" borderId="16" xfId="0" applyFont="1" applyFill="1" applyBorder="1" applyAlignment="1">
      <alignment horizontal="left" vertical="center" wrapText="1"/>
    </xf>
    <xf numFmtId="0" fontId="13" fillId="3" borderId="16" xfId="0" applyFont="1" applyFill="1" applyBorder="1" applyAlignment="1">
      <alignment horizontal="left" vertical="center" wrapText="1"/>
    </xf>
    <xf numFmtId="0" fontId="13" fillId="3" borderId="16" xfId="0" applyFont="1" applyFill="1" applyBorder="1" applyAlignment="1">
      <alignment horizontal="center" vertical="center" wrapText="1"/>
    </xf>
    <xf numFmtId="0" fontId="18" fillId="11" borderId="15" xfId="0" applyFont="1" applyFill="1" applyBorder="1" applyAlignment="1">
      <alignment horizontal="center" vertical="center" wrapText="1"/>
    </xf>
    <xf numFmtId="0" fontId="5" fillId="3" borderId="12" xfId="1" applyFont="1" applyFill="1" applyBorder="1" applyAlignment="1" applyProtection="1">
      <alignment horizontal="center" vertical="center" wrapText="1"/>
      <protection locked="0"/>
    </xf>
    <xf numFmtId="0" fontId="5" fillId="3" borderId="13" xfId="1" applyFont="1" applyFill="1" applyBorder="1" applyAlignment="1" applyProtection="1">
      <alignment horizontal="center" vertical="center" wrapText="1"/>
      <protection locked="0"/>
    </xf>
    <xf numFmtId="0" fontId="5" fillId="3" borderId="13" xfId="1" applyFont="1" applyFill="1" applyBorder="1" applyAlignment="1" applyProtection="1">
      <alignment horizontal="left" vertical="center" wrapText="1"/>
      <protection locked="0"/>
    </xf>
    <xf numFmtId="0" fontId="11" fillId="3" borderId="13" xfId="1" applyFont="1" applyFill="1" applyBorder="1" applyAlignment="1">
      <alignment horizontal="justify" vertical="center" wrapText="1"/>
    </xf>
    <xf numFmtId="0" fontId="5" fillId="4" borderId="13" xfId="0" applyFont="1" applyFill="1" applyBorder="1" applyAlignment="1">
      <alignment horizontal="left" vertical="center" wrapText="1"/>
    </xf>
    <xf numFmtId="0" fontId="0" fillId="3" borderId="13" xfId="0" applyFill="1" applyBorder="1"/>
    <xf numFmtId="9" fontId="12" fillId="3" borderId="13" xfId="0" applyNumberFormat="1" applyFont="1" applyFill="1" applyBorder="1" applyAlignment="1">
      <alignment vertical="center" wrapText="1"/>
    </xf>
    <xf numFmtId="0" fontId="12" fillId="3" borderId="13" xfId="0" applyFont="1" applyFill="1" applyBorder="1" applyAlignment="1">
      <alignment vertical="center" wrapText="1"/>
    </xf>
    <xf numFmtId="0" fontId="12" fillId="3" borderId="14" xfId="0" applyFont="1" applyFill="1" applyBorder="1" applyAlignment="1">
      <alignment horizontal="left" vertical="center" wrapText="1"/>
    </xf>
    <xf numFmtId="9" fontId="12" fillId="3" borderId="1" xfId="0" applyNumberFormat="1" applyFont="1" applyFill="1" applyBorder="1" applyAlignment="1">
      <alignment horizontal="center" vertical="center"/>
    </xf>
    <xf numFmtId="0" fontId="12" fillId="3" borderId="1" xfId="0" applyFont="1" applyFill="1" applyBorder="1" applyAlignment="1">
      <alignment horizontal="center" vertical="center"/>
    </xf>
    <xf numFmtId="0" fontId="10" fillId="3" borderId="10" xfId="1" applyFont="1" applyFill="1" applyBorder="1" applyAlignment="1">
      <alignment vertical="center" wrapText="1"/>
    </xf>
    <xf numFmtId="0" fontId="0" fillId="3" borderId="13" xfId="0" applyFill="1" applyBorder="1" applyAlignment="1">
      <alignment wrapText="1"/>
    </xf>
    <xf numFmtId="0" fontId="1" fillId="0" borderId="9" xfId="0" applyFont="1" applyBorder="1"/>
    <xf numFmtId="0" fontId="1" fillId="0" borderId="10" xfId="0" applyFont="1" applyBorder="1"/>
    <xf numFmtId="0" fontId="10" fillId="0" borderId="10" xfId="1" applyFont="1" applyBorder="1" applyAlignment="1">
      <alignment horizontal="center" vertical="center" wrapText="1"/>
    </xf>
    <xf numFmtId="0" fontId="10" fillId="0" borderId="11" xfId="1" applyFont="1" applyBorder="1" applyAlignment="1">
      <alignment horizontal="center" vertical="center" wrapText="1"/>
    </xf>
    <xf numFmtId="0" fontId="10" fillId="0" borderId="15" xfId="1" applyFont="1" applyBorder="1" applyAlignment="1">
      <alignment horizontal="center" vertical="center" wrapText="1"/>
    </xf>
    <xf numFmtId="0" fontId="10" fillId="0" borderId="16" xfId="1" applyFont="1" applyBorder="1" applyAlignment="1">
      <alignment horizontal="center" vertical="center" wrapText="1"/>
    </xf>
    <xf numFmtId="0" fontId="12" fillId="0" borderId="16" xfId="0" applyFont="1" applyBorder="1" applyAlignment="1">
      <alignment horizontal="left" vertical="center" wrapText="1"/>
    </xf>
    <xf numFmtId="0" fontId="5" fillId="3" borderId="13" xfId="0" applyFont="1" applyFill="1" applyBorder="1" applyAlignment="1">
      <alignment horizontal="left" vertical="center" wrapText="1"/>
    </xf>
    <xf numFmtId="0" fontId="0" fillId="0" borderId="13" xfId="0" applyBorder="1"/>
    <xf numFmtId="9" fontId="12" fillId="0" borderId="13" xfId="0" applyNumberFormat="1" applyFont="1" applyBorder="1" applyAlignment="1">
      <alignment horizontal="center" vertical="center" wrapText="1"/>
    </xf>
    <xf numFmtId="0" fontId="12" fillId="0" borderId="13" xfId="0" applyFont="1" applyBorder="1" applyAlignment="1">
      <alignment horizontal="center" vertical="center" wrapText="1"/>
    </xf>
    <xf numFmtId="0" fontId="12" fillId="0" borderId="14" xfId="0" applyFont="1" applyBorder="1" applyAlignment="1">
      <alignment horizontal="left" vertical="center" wrapText="1"/>
    </xf>
    <xf numFmtId="9" fontId="12" fillId="3" borderId="13" xfId="0" applyNumberFormat="1" applyFont="1" applyFill="1" applyBorder="1" applyAlignment="1">
      <alignment horizontal="center" vertical="center" wrapText="1"/>
    </xf>
    <xf numFmtId="9" fontId="12" fillId="3" borderId="13" xfId="0" applyNumberFormat="1" applyFont="1" applyFill="1" applyBorder="1" applyAlignment="1">
      <alignment horizontal="center" vertical="center"/>
    </xf>
    <xf numFmtId="0" fontId="12" fillId="3" borderId="13" xfId="0" applyFont="1" applyFill="1" applyBorder="1" applyAlignment="1">
      <alignment horizontal="center" vertical="center"/>
    </xf>
    <xf numFmtId="0" fontId="12" fillId="3" borderId="13" xfId="0" applyFont="1" applyFill="1" applyBorder="1" applyAlignment="1">
      <alignment horizontal="center" vertical="center" wrapText="1"/>
    </xf>
    <xf numFmtId="0" fontId="3" fillId="0" borderId="3" xfId="0" applyFont="1" applyBorder="1" applyAlignment="1">
      <alignment horizontal="center" vertical="center" wrapText="1"/>
    </xf>
    <xf numFmtId="0" fontId="3" fillId="0" borderId="0" xfId="0" applyFont="1" applyAlignment="1">
      <alignment horizontal="center" vertical="center" wrapText="1"/>
    </xf>
    <xf numFmtId="0" fontId="10" fillId="3" borderId="10" xfId="1" applyFont="1" applyFill="1" applyBorder="1" applyAlignment="1">
      <alignment horizontal="center" vertical="center" wrapText="1"/>
    </xf>
    <xf numFmtId="0" fontId="0" fillId="0" borderId="1" xfId="0" applyBorder="1" applyAlignment="1">
      <alignment horizontal="center" wrapText="1"/>
    </xf>
    <xf numFmtId="0" fontId="3" fillId="0" borderId="1" xfId="0" applyFont="1" applyBorder="1" applyAlignment="1">
      <alignment horizontal="center" vertical="center" wrapText="1"/>
    </xf>
    <xf numFmtId="0" fontId="10" fillId="3" borderId="17" xfId="1" applyFont="1" applyFill="1" applyBorder="1" applyAlignment="1">
      <alignment horizontal="center" vertical="center" wrapText="1"/>
    </xf>
    <xf numFmtId="0" fontId="10" fillId="3" borderId="18" xfId="1" applyFont="1" applyFill="1" applyBorder="1" applyAlignment="1">
      <alignment horizontal="center" vertical="center" wrapText="1"/>
    </xf>
    <xf numFmtId="0" fontId="10" fillId="3" borderId="19" xfId="1" applyFont="1" applyFill="1" applyBorder="1" applyAlignment="1">
      <alignment horizontal="center" vertical="center" wrapText="1"/>
    </xf>
    <xf numFmtId="0" fontId="0" fillId="0" borderId="1" xfId="0" applyBorder="1" applyAlignment="1">
      <alignment horizontal="center"/>
    </xf>
    <xf numFmtId="0" fontId="14" fillId="7" borderId="10" xfId="0" applyFont="1" applyFill="1" applyBorder="1" applyAlignment="1">
      <alignment horizontal="center" vertical="center" wrapText="1"/>
    </xf>
    <xf numFmtId="0" fontId="14" fillId="7" borderId="13" xfId="0" applyFont="1" applyFill="1" applyBorder="1" applyAlignment="1">
      <alignment horizontal="center" vertical="center" wrapText="1"/>
    </xf>
    <xf numFmtId="0" fontId="14" fillId="8" borderId="10" xfId="0" applyFont="1" applyFill="1" applyBorder="1" applyAlignment="1">
      <alignment horizontal="center" vertical="center" wrapText="1"/>
    </xf>
    <xf numFmtId="0" fontId="14" fillId="8" borderId="13"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13" xfId="0" applyFont="1" applyFill="1" applyBorder="1" applyAlignment="1">
      <alignment horizontal="center" vertical="center" wrapText="1"/>
    </xf>
    <xf numFmtId="0" fontId="3" fillId="0" borderId="1" xfId="0" applyFont="1" applyBorder="1" applyAlignment="1">
      <alignment horizontal="center" vertical="center"/>
    </xf>
    <xf numFmtId="0" fontId="14" fillId="5" borderId="11" xfId="0" applyFont="1" applyFill="1" applyBorder="1" applyAlignment="1">
      <alignment horizontal="center" vertical="center" wrapText="1"/>
    </xf>
    <xf numFmtId="0" fontId="14" fillId="5" borderId="14" xfId="0" applyFont="1" applyFill="1" applyBorder="1" applyAlignment="1">
      <alignment horizontal="center" vertical="center" wrapText="1"/>
    </xf>
    <xf numFmtId="0" fontId="14" fillId="6" borderId="10" xfId="0" applyFont="1" applyFill="1" applyBorder="1" applyAlignment="1">
      <alignment horizontal="center" vertical="center" wrapText="1"/>
    </xf>
    <xf numFmtId="0" fontId="14" fillId="6" borderId="13" xfId="0" applyFont="1" applyFill="1" applyBorder="1" applyAlignment="1">
      <alignment horizontal="center" vertical="center" wrapText="1"/>
    </xf>
    <xf numFmtId="0" fontId="14" fillId="5" borderId="9" xfId="0" applyFont="1" applyFill="1" applyBorder="1" applyAlignment="1">
      <alignment horizontal="center" vertical="center"/>
    </xf>
    <xf numFmtId="0" fontId="14" fillId="5" borderId="12" xfId="0" applyFont="1" applyFill="1" applyBorder="1" applyAlignment="1">
      <alignment horizontal="center" vertical="center"/>
    </xf>
    <xf numFmtId="0" fontId="10" fillId="0" borderId="10" xfId="1" applyFont="1" applyBorder="1" applyAlignment="1">
      <alignment horizontal="center" vertical="center" wrapText="1"/>
    </xf>
    <xf numFmtId="0" fontId="3" fillId="0" borderId="3" xfId="0" applyFont="1" applyBorder="1" applyAlignment="1">
      <alignment horizontal="center" vertical="center"/>
    </xf>
    <xf numFmtId="0" fontId="3" fillId="0" borderId="0" xfId="0" applyFont="1" applyAlignment="1">
      <alignment horizontal="center" vertical="center"/>
    </xf>
    <xf numFmtId="0" fontId="12" fillId="0" borderId="20" xfId="0" applyFont="1" applyBorder="1" applyAlignment="1">
      <alignment horizontal="left" vertical="center" wrapText="1"/>
    </xf>
  </cellXfs>
  <cellStyles count="2">
    <cellStyle name="Normal" xfId="0" builtinId="0"/>
    <cellStyle name="Normal 2" xfId="1" xr:uid="{E12A0227-54FE-40D5-910A-25C50FFE958B}"/>
  </cellStyles>
  <dxfs count="19">
    <dxf>
      <fill>
        <patternFill>
          <bgColor rgb="FFFF0000"/>
        </patternFill>
      </fill>
    </dxf>
    <dxf>
      <fill>
        <patternFill>
          <bgColor theme="9"/>
        </patternFill>
      </fill>
    </dxf>
    <dxf>
      <fill>
        <patternFill>
          <bgColor theme="9" tint="0.79998168889431442"/>
        </patternFill>
      </fill>
    </dxf>
    <dxf>
      <fill>
        <patternFill>
          <bgColor rgb="FFFFFF00"/>
        </patternFill>
      </fill>
    </dxf>
    <dxf>
      <fill>
        <patternFill>
          <bgColor rgb="FFFFC000"/>
        </patternFill>
      </fill>
    </dxf>
    <dxf>
      <fill>
        <patternFill>
          <bgColor rgb="FFFF0000"/>
        </patternFill>
      </fill>
    </dxf>
    <dxf>
      <fill>
        <patternFill>
          <bgColor theme="9"/>
        </patternFill>
      </fill>
    </dxf>
    <dxf>
      <fill>
        <patternFill>
          <bgColor rgb="FFFFFF00"/>
        </patternFill>
      </fill>
    </dxf>
    <dxf>
      <fill>
        <patternFill>
          <bgColor rgb="FFFFC000"/>
        </patternFill>
      </fill>
    </dxf>
    <dxf>
      <fill>
        <patternFill>
          <bgColor rgb="FFFF0000"/>
        </patternFill>
      </fill>
    </dxf>
    <dxf>
      <fill>
        <patternFill>
          <bgColor theme="9" tint="0.79998168889431442"/>
        </patternFill>
      </fill>
    </dxf>
    <dxf>
      <fill>
        <patternFill>
          <bgColor theme="9"/>
        </patternFill>
      </fill>
    </dxf>
    <dxf>
      <fill>
        <patternFill>
          <bgColor rgb="FFFFFF00"/>
        </patternFill>
      </fill>
    </dxf>
    <dxf>
      <fill>
        <patternFill>
          <bgColor rgb="FFFFC000"/>
        </patternFill>
      </fill>
    </dxf>
    <dxf>
      <fill>
        <patternFill>
          <bgColor rgb="FFFF0000"/>
        </patternFill>
      </fill>
    </dxf>
    <dxf>
      <fill>
        <patternFill>
          <bgColor theme="9"/>
        </patternFill>
      </fill>
    </dxf>
    <dxf>
      <fill>
        <patternFill>
          <bgColor theme="9" tint="0.79998168889431442"/>
        </patternFill>
      </fill>
    </dxf>
    <dxf>
      <fill>
        <patternFill>
          <bgColor rgb="FFFFFF00"/>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externalLink" Target="externalLinks/externalLink8.xml"/><Relationship Id="rId18" Type="http://schemas.openxmlformats.org/officeDocument/2006/relationships/externalLink" Target="externalLinks/externalLink13.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externalLink" Target="externalLinks/externalLink2.xml"/><Relationship Id="rId12" Type="http://schemas.openxmlformats.org/officeDocument/2006/relationships/externalLink" Target="externalLinks/externalLink7.xml"/><Relationship Id="rId17" Type="http://schemas.openxmlformats.org/officeDocument/2006/relationships/externalLink" Target="externalLinks/externalLink12.xml"/><Relationship Id="rId2" Type="http://schemas.openxmlformats.org/officeDocument/2006/relationships/worksheet" Target="worksheets/sheet2.xml"/><Relationship Id="rId16" Type="http://schemas.openxmlformats.org/officeDocument/2006/relationships/externalLink" Target="externalLinks/externalLink11.xml"/><Relationship Id="rId20" Type="http://schemas.openxmlformats.org/officeDocument/2006/relationships/externalLink" Target="externalLinks/externalLink15.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externalLink" Target="externalLinks/externalLink10.xml"/><Relationship Id="rId23" Type="http://schemas.openxmlformats.org/officeDocument/2006/relationships/sharedStrings" Target="sharedStrings.xml"/><Relationship Id="rId10" Type="http://schemas.openxmlformats.org/officeDocument/2006/relationships/externalLink" Target="externalLinks/externalLink5.xml"/><Relationship Id="rId19" Type="http://schemas.openxmlformats.org/officeDocument/2006/relationships/externalLink" Target="externalLinks/externalLink14.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externalLink" Target="externalLinks/externalLink9.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0</xdr:col>
      <xdr:colOff>233588</xdr:colOff>
      <xdr:row>0</xdr:row>
      <xdr:rowOff>79375</xdr:rowOff>
    </xdr:from>
    <xdr:to>
      <xdr:col>0</xdr:col>
      <xdr:colOff>1841499</xdr:colOff>
      <xdr:row>3</xdr:row>
      <xdr:rowOff>242661</xdr:rowOff>
    </xdr:to>
    <xdr:pic>
      <xdr:nvPicPr>
        <xdr:cNvPr id="2" name="Imagen 1">
          <a:extLst>
            <a:ext uri="{FF2B5EF4-FFF2-40B4-BE49-F238E27FC236}">
              <a16:creationId xmlns:a16="http://schemas.microsoft.com/office/drawing/2014/main" id="{E9FD7954-25F2-4A87-ACCB-6B7100171DA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8695" t="20924" r="41093" b="25110"/>
        <a:stretch>
          <a:fillRect/>
        </a:stretch>
      </xdr:blipFill>
      <xdr:spPr bwMode="auto">
        <a:xfrm>
          <a:off x="233588" y="79375"/>
          <a:ext cx="1607911" cy="1036411"/>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158749</xdr:colOff>
      <xdr:row>0</xdr:row>
      <xdr:rowOff>79375</xdr:rowOff>
    </xdr:from>
    <xdr:to>
      <xdr:col>0</xdr:col>
      <xdr:colOff>1857374</xdr:colOff>
      <xdr:row>3</xdr:row>
      <xdr:rowOff>301625</xdr:rowOff>
    </xdr:to>
    <xdr:pic>
      <xdr:nvPicPr>
        <xdr:cNvPr id="2" name="Imagen 1">
          <a:extLst>
            <a:ext uri="{FF2B5EF4-FFF2-40B4-BE49-F238E27FC236}">
              <a16:creationId xmlns:a16="http://schemas.microsoft.com/office/drawing/2014/main" id="{A9A94DB5-51E2-41AA-B1F2-07A25B3DB9D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8695" t="20924" r="41093" b="25110"/>
        <a:stretch>
          <a:fillRect/>
        </a:stretch>
      </xdr:blipFill>
      <xdr:spPr bwMode="auto">
        <a:xfrm>
          <a:off x="158749" y="79375"/>
          <a:ext cx="1698625" cy="119062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95250</xdr:rowOff>
    </xdr:from>
    <xdr:to>
      <xdr:col>1</xdr:col>
      <xdr:colOff>0</xdr:colOff>
      <xdr:row>3</xdr:row>
      <xdr:rowOff>272143</xdr:rowOff>
    </xdr:to>
    <xdr:pic>
      <xdr:nvPicPr>
        <xdr:cNvPr id="2" name="Imagen 1">
          <a:extLst>
            <a:ext uri="{FF2B5EF4-FFF2-40B4-BE49-F238E27FC236}">
              <a16:creationId xmlns:a16="http://schemas.microsoft.com/office/drawing/2014/main" id="{207300B8-FE0F-4F84-946C-52719CFE403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8695" t="20924" r="41093" b="25110"/>
        <a:stretch>
          <a:fillRect/>
        </a:stretch>
      </xdr:blipFill>
      <xdr:spPr bwMode="auto">
        <a:xfrm>
          <a:off x="0" y="95250"/>
          <a:ext cx="1510393" cy="1006929"/>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154782</xdr:colOff>
      <xdr:row>0</xdr:row>
      <xdr:rowOff>0</xdr:rowOff>
    </xdr:from>
    <xdr:to>
      <xdr:col>0</xdr:col>
      <xdr:colOff>1309688</xdr:colOff>
      <xdr:row>3</xdr:row>
      <xdr:rowOff>176893</xdr:rowOff>
    </xdr:to>
    <xdr:pic>
      <xdr:nvPicPr>
        <xdr:cNvPr id="2" name="Imagen 1">
          <a:extLst>
            <a:ext uri="{FF2B5EF4-FFF2-40B4-BE49-F238E27FC236}">
              <a16:creationId xmlns:a16="http://schemas.microsoft.com/office/drawing/2014/main" id="{C38C0F4E-E241-40FE-8E4B-1CD263E08A3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8695" t="20924" r="41093" b="25110"/>
        <a:stretch>
          <a:fillRect/>
        </a:stretch>
      </xdr:blipFill>
      <xdr:spPr bwMode="auto">
        <a:xfrm>
          <a:off x="154782" y="0"/>
          <a:ext cx="1154906" cy="748393"/>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108857</xdr:colOff>
      <xdr:row>0</xdr:row>
      <xdr:rowOff>136071</xdr:rowOff>
    </xdr:from>
    <xdr:to>
      <xdr:col>0</xdr:col>
      <xdr:colOff>1279071</xdr:colOff>
      <xdr:row>3</xdr:row>
      <xdr:rowOff>231321</xdr:rowOff>
    </xdr:to>
    <xdr:pic>
      <xdr:nvPicPr>
        <xdr:cNvPr id="2" name="Imagen 1">
          <a:extLst>
            <a:ext uri="{FF2B5EF4-FFF2-40B4-BE49-F238E27FC236}">
              <a16:creationId xmlns:a16="http://schemas.microsoft.com/office/drawing/2014/main" id="{0D432C26-4864-41AD-962E-8731CDFFA06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8695" t="20924" r="41093" b="25110"/>
        <a:stretch>
          <a:fillRect/>
        </a:stretch>
      </xdr:blipFill>
      <xdr:spPr bwMode="auto">
        <a:xfrm>
          <a:off x="108857" y="136071"/>
          <a:ext cx="1170214" cy="911679"/>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Desktop/IDT/2026/Cuenta%20de%20Cobro/Abril/Obligacion%202/2.2.%20Matrices%20de%20riesgo%20por%20proceso/1.%20Mapa_riesgos_integral_Direccionamiento%20Estrategico.xlsx" TargetMode="External"/><Relationship Id="rId1" Type="http://schemas.openxmlformats.org/officeDocument/2006/relationships/externalLinkPath" Target="/Users/valer/Desktop/IDT/2026/Cuenta%20de%20Cobro/Abril/Obligacion%202/2.2.%20Matrices%20de%20riesgo%20por%20proceso/1.%20Mapa_riesgos_integral_Direccionamiento%20Estrategico.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Desktop/IDT/2026/Cuenta%20de%20Cobro/Abril/Obligacion%202/2.2.%20Matrices%20de%20riesgo%20por%20proceso/2.%20Mapa_riesgos_integral_Gestion%20SIG.xlsx" TargetMode="External"/><Relationship Id="rId1" Type="http://schemas.openxmlformats.org/officeDocument/2006/relationships/externalLinkPath" Target="/Users/valer/Desktop/IDT/2026/Cuenta%20de%20Cobro/Abril/Obligacion%202/2.2.%20Matrices%20de%20riesgo%20por%20proceso/2.%20Mapa_riesgos_integral_Gestion%20SIG.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Desktop/IDT/2026/Cuenta%20de%20Cobro/Abril/Obligacion%202/2.2.%20Matrices%20de%20riesgo%20por%20proceso/3.%20Mapa_riesgos_integral_Comunicaciones.xlsx" TargetMode="External"/><Relationship Id="rId1" Type="http://schemas.openxmlformats.org/officeDocument/2006/relationships/externalLinkPath" Target="/Users/valer/Desktop/IDT/2026/Cuenta%20de%20Cobro/Abril/Obligacion%202/2.2.%20Matrices%20de%20riesgo%20por%20proceso/3.%20Mapa_riesgos_integral_Comunicaciones.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Desktop/IDT/2026/Cuenta%20de%20Cobro/Abril/Obligacion%202/2.2.%20Matrices%20de%20riesgo%20por%20proceso/4.%20Mapa_riesgos_integral_Inteligencia.xlsx" TargetMode="External"/><Relationship Id="rId1" Type="http://schemas.openxmlformats.org/officeDocument/2006/relationships/externalLinkPath" Target="/Users/valer/Desktop/IDT/2026/Cuenta%20de%20Cobro/Abril/Obligacion%202/2.2.%20Matrices%20de%20riesgo%20por%20proceso/4.%20Mapa_riesgos_integral_Inteligencia.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Desktop/IDT/2026/Cuenta%20de%20Cobro/Abril/Obligacion%202/2.2.%20Matrices%20de%20riesgo%20por%20proceso/5.%20Mapa_riesgos_integral_Desarrollo.xlsx" TargetMode="External"/><Relationship Id="rId1" Type="http://schemas.openxmlformats.org/officeDocument/2006/relationships/externalLinkPath" Target="/Users/valer/Desktop/IDT/2026/Cuenta%20de%20Cobro/Abril/Obligacion%202/2.2.%20Matrices%20de%20riesgo%20por%20proceso/5.%20Mapa_riesgos_integral_Desarrollo.xlsx"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Desktop/IDT/2026/Cuenta%20de%20Cobro/Abril/Obligacion%202/2.2.%20Matrices%20de%20riesgo%20por%20proceso/6.%20Mapa_riesgos_integral_Mercadeo.xlsx" TargetMode="External"/><Relationship Id="rId1" Type="http://schemas.openxmlformats.org/officeDocument/2006/relationships/externalLinkPath" Target="/Users/valer/Desktop/IDT/2026/Cuenta%20de%20Cobro/Abril/Obligacion%202/2.2.%20Matrices%20de%20riesgo%20por%20proceso/6.%20Mapa_riesgos_integral_Mercadeo.xlsx"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Desktop/IDT/2026/Cuenta%20de%20Cobro/Abril/Obligacion%202/2.2.%20Matrices%20de%20riesgo%20por%20proceso/7.%20Mapa_riesgos_integral_Talento_Humano.xlsx" TargetMode="External"/><Relationship Id="rId1" Type="http://schemas.openxmlformats.org/officeDocument/2006/relationships/externalLinkPath" Target="/Users/valer/Desktop/IDT/2026/Cuenta%20de%20Cobro/Abril/Obligacion%202/2.2.%20Matrices%20de%20riesgo%20por%20proceso/7.%20Mapa_riesgos_integral_Talento_Humano.xlsx" TargetMode="External"/></Relationships>
</file>

<file path=xl/externalLinks/_rels/externalLink8.xml.rels><?xml version="1.0" encoding="UTF-8" standalone="yes"?>
<Relationships xmlns="http://schemas.openxmlformats.org/package/2006/relationships"><Relationship Id="rId2" Type="http://schemas.openxmlformats.org/officeDocument/2006/relationships/externalLinkPath" Target="../Desktop/IDT/2026/Cuenta%20de%20Cobro/Abril/Obligacion%202/2.2.%20Matrices%20de%20riesgo%20por%20proceso/8.%20Mapa_riesgos_integral_Bienes_y_Servicios.xlsx" TargetMode="External"/><Relationship Id="rId1" Type="http://schemas.openxmlformats.org/officeDocument/2006/relationships/externalLinkPath" Target="/Users/valer/Desktop/IDT/2026/Cuenta%20de%20Cobro/Abril/Obligacion%202/2.2.%20Matrices%20de%20riesgo%20por%20proceso/8.%20Mapa_riesgos_integral_Bienes_y_Servicios.xlsx" TargetMode="External"/></Relationships>
</file>

<file path=xl/externalLinks/_rels/externalLink9.xml.rels><?xml version="1.0" encoding="UTF-8" standalone="yes"?>
<Relationships xmlns="http://schemas.openxmlformats.org/package/2006/relationships"><Relationship Id="rId2" Type="http://schemas.openxmlformats.org/officeDocument/2006/relationships/externalLinkPath" Target="../Desktop/IDT/2026/Cuenta%20de%20Cobro/Abril/Obligacion%202/2.2.%20Matrices%20de%20riesgo%20por%20proceso/10.%20Mapa_riesgos_integral_Juridica%20Ajustada.xlsx" TargetMode="External"/><Relationship Id="rId1" Type="http://schemas.openxmlformats.org/officeDocument/2006/relationships/externalLinkPath" Target="/Users/valer/Desktop/IDT/2026/Cuenta%20de%20Cobro/Abril/Obligacion%202/2.2.%20Matrices%20de%20riesgo%20por%20proceso/10.%20Mapa_riesgos_integral_Juridica%20Ajustada.xlsx" TargetMode="External"/></Relationships>
</file>

<file path=xl/externalLinks/_rels/externalLink10.xml.rels><?xml version="1.0" encoding="UTF-8" standalone="yes"?>
<Relationships xmlns="http://schemas.openxmlformats.org/package/2006/relationships"><Relationship Id="rId2" Type="http://schemas.openxmlformats.org/officeDocument/2006/relationships/externalLinkPath" Target="../Desktop/IDT/2026/Cuenta%20de%20Cobro/Abril/Obligacion%202/2.2.%20Matrices%20de%20riesgo%20por%20proceso/11.%20Mapa_riesgos_integral_G.Documental.xlsx" TargetMode="External"/><Relationship Id="rId1" Type="http://schemas.openxmlformats.org/officeDocument/2006/relationships/externalLinkPath" Target="/Users/valer/Desktop/IDT/2026/Cuenta%20de%20Cobro/Abril/Obligacion%202/2.2.%20Matrices%20de%20riesgo%20por%20proceso/11.%20Mapa_riesgos_integral_G.Documental.xlsx" TargetMode="External"/></Relationships>
</file>

<file path=xl/externalLinks/_rels/externalLink11.xml.rels><?xml version="1.0" encoding="UTF-8" standalone="yes"?>
<Relationships xmlns="http://schemas.openxmlformats.org/package/2006/relationships"><Relationship Id="rId2" Type="http://schemas.openxmlformats.org/officeDocument/2006/relationships/externalLinkPath" Target="../Desktop/IDT/2026/Cuenta%20de%20Cobro/Abril/Obligacion%202/2.2.%20Matrices%20de%20riesgo%20por%20proceso/13.%20Mapa_riesgos_integral_A.Ciudadano.xlsx" TargetMode="External"/><Relationship Id="rId1" Type="http://schemas.openxmlformats.org/officeDocument/2006/relationships/externalLinkPath" Target="/Users/valer/Desktop/IDT/2026/Cuenta%20de%20Cobro/Abril/Obligacion%202/2.2.%20Matrices%20de%20riesgo%20por%20proceso/13.%20Mapa_riesgos_integral_A.Ciudadano.xlsx" TargetMode="External"/></Relationships>
</file>

<file path=xl/externalLinks/_rels/externalLink12.xml.rels><?xml version="1.0" encoding="UTF-8" standalone="yes"?>
<Relationships xmlns="http://schemas.openxmlformats.org/package/2006/relationships"><Relationship Id="rId2" Type="http://schemas.openxmlformats.org/officeDocument/2006/relationships/externalLinkPath" Target="../Desktop/IDT/2026/Cuenta%20de%20Cobro/Abril/Obligacion%202/2.2.%20Matrices%20de%20riesgo%20por%20proceso/Mapa_riesgos_integral_Control_Disciplinario.xlsx" TargetMode="External"/><Relationship Id="rId1" Type="http://schemas.openxmlformats.org/officeDocument/2006/relationships/externalLinkPath" Target="/Users/valer/Desktop/IDT/2026/Cuenta%20de%20Cobro/Abril/Obligacion%202/2.2.%20Matrices%20de%20riesgo%20por%20proceso/Mapa_riesgos_integral_Control_Disciplinario.xlsx" TargetMode="External"/></Relationships>
</file>

<file path=xl/externalLinks/_rels/externalLink13.xml.rels><?xml version="1.0" encoding="UTF-8" standalone="yes"?>
<Relationships xmlns="http://schemas.openxmlformats.org/package/2006/relationships"><Relationship Id="rId2" Type="http://schemas.openxmlformats.org/officeDocument/2006/relationships/externalLinkPath" Target="../Desktop/IDT/2026/Cuenta%20de%20Cobro/Abril/Obligacion%202/2.2.%20Matrices%20de%20riesgo%20por%20proceso/15.%20Mapa_riesgos_integral_Evaluacio_institucional_Ajustado.xlsx" TargetMode="External"/><Relationship Id="rId1" Type="http://schemas.openxmlformats.org/officeDocument/2006/relationships/externalLinkPath" Target="/Users/valer/Desktop/IDT/2026/Cuenta%20de%20Cobro/Abril/Obligacion%202/2.2.%20Matrices%20de%20riesgo%20por%20proceso/15.%20Mapa_riesgos_integral_Evaluacio_institucional_Ajustado.xlsx" TargetMode="External"/></Relationships>
</file>

<file path=xl/externalLinks/_rels/externalLink14.xml.rels><?xml version="1.0" encoding="UTF-8" standalone="yes"?>
<Relationships xmlns="http://schemas.openxmlformats.org/package/2006/relationships"><Relationship Id="rId2" Type="http://schemas.openxmlformats.org/officeDocument/2006/relationships/externalLinkPath" Target="../Desktop/IDT/2026/Cuenta%20de%20Cobro/Abril/Obligacion%202/2.2.%20Matrices%20de%20riesgo%20por%20proceso/12.%20Mapa_riesgos_corrupcion_Tecnologia.xlsx" TargetMode="External"/><Relationship Id="rId1" Type="http://schemas.openxmlformats.org/officeDocument/2006/relationships/externalLinkPath" Target="/Users/valer/Desktop/IDT/2026/Cuenta%20de%20Cobro/Abril/Obligacion%202/2.2.%20Matrices%20de%20riesgo%20por%20proceso/12.%20Mapa_riesgos_corrupcion_Tecnologia.xlsx" TargetMode="External"/></Relationships>
</file>

<file path=xl/externalLinks/_rels/externalLink15.xml.rels><?xml version="1.0" encoding="UTF-8" standalone="yes"?>
<Relationships xmlns="http://schemas.openxmlformats.org/package/2006/relationships"><Relationship Id="rId3" Type="http://schemas.openxmlformats.org/officeDocument/2006/relationships/externalLinkPath" Target="../Desktop/IDT/2026/Cuenta%20de%20Cobro/Abril/Obligacion%202/2.2.%20Matrices%20de%20riesgo%20por%20proceso/9.%20Mapa_riesgos_integral_Financiera.xlsx" TargetMode="External"/><Relationship Id="rId2" Type="http://schemas.openxmlformats.org/officeDocument/2006/relationships/externalLinkPath" Target="file:///C:\Users\valer\Desktop\IDT\2026\Cuenta%20de%20Cobro\Abril\Obligacion%202\2.2.%20Matrices%20de%20riesgo%20por%20proceso\9.%20Mapa_riesgos_integral_Financiera.xlsx" TargetMode="External"/><Relationship Id="rId1" Type="http://schemas.openxmlformats.org/officeDocument/2006/relationships/externalLinkPath" Target="/Users/valer/Desktop/IDT/2026/Cuenta%20de%20Cobro/Abril/Obligacion%202/2.2.%20Matrices%20de%20riesgo%20por%20proceso/9.%20Mapa_riesgos_integral_Financier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11 FORMULAS"/>
      <sheetName val="1 INSTRUCTIVO"/>
      <sheetName val="2 CONTEXTO E IDENTIFICACIÓN"/>
      <sheetName val="3 PROBABIL E IMPACTO INHERENTE"/>
      <sheetName val="4 MAPA CALOR INHERENTE"/>
      <sheetName val="5 VALORACIÓN CONTROL PROBAB."/>
      <sheetName val="5 VALORACIÓN CONTROL IMPACTO"/>
      <sheetName val="6 MAPA CALOR RESIDUAL"/>
      <sheetName val="7 MAPA CALOR INHEREN Y RESIDUAL"/>
      <sheetName val="8 PEFIL RIESGO DEL PROCESO"/>
      <sheetName val="9 MAPA DE RIESGOS"/>
      <sheetName val="10 CONTROL DE CAMBIOS"/>
      <sheetName val="1"/>
    </sheetNames>
    <sheetDataSet>
      <sheetData sheetId="0"/>
      <sheetData sheetId="1" refreshError="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11 FORMULAS"/>
      <sheetName val="1 INSTRUCTIVO"/>
      <sheetName val="2 CONTEXTO E IDENTIFICACIÓN"/>
      <sheetName val="3 PROBABIL E IMPACTO INHERENTE"/>
      <sheetName val="4 MAPA CALOR INHERENTE"/>
      <sheetName val="5 VALORACIÓN CONTROL PROBAB."/>
      <sheetName val="5 VALORACIÓN CONTROL IMPACTO"/>
      <sheetName val="6 MAPA CALOR RESIDUAL"/>
      <sheetName val="7 MAPA CALOR INHEREN Y RESIDUAL"/>
      <sheetName val="8 PEFIL RIESGO DEL PROCESO"/>
      <sheetName val="9 MAPA DE RIESGOS"/>
      <sheetName val="10 CONTROL DE CAMBIOS"/>
      <sheetName val="2"/>
    </sheetNames>
    <sheetDataSet>
      <sheetData sheetId="0"/>
      <sheetData sheetId="1" refreshError="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11 FORMULAS"/>
      <sheetName val="1 INSTRUCTIVO"/>
      <sheetName val="2 CONTEXTO E IDENTIFICACIÓN"/>
      <sheetName val="3 PROBABIL E IMPACTO INHERENTE"/>
      <sheetName val="4 MAPA CALOR INHERENTE"/>
      <sheetName val="5 VALORACIÓN CONTROL PROBAB."/>
      <sheetName val="5 VALORACIÓN CONTROL IMPACTO"/>
      <sheetName val="6 MAPA CALOR RESIDUAL"/>
      <sheetName val="7 MAPA CALOR INHEREN Y RESIDUAL"/>
      <sheetName val="8 PEFIL RIESGO DEL PROCESO"/>
      <sheetName val="9 MAPA DE RIESGOS"/>
      <sheetName val="10 CONTROL DE CAMBIOS"/>
      <sheetName val="3"/>
    </sheetNames>
    <sheetDataSet>
      <sheetData sheetId="0"/>
      <sheetData sheetId="1" refreshError="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11 FORMULAS"/>
      <sheetName val="1 INSTRUCTIVO"/>
      <sheetName val="2 CONTEXTO E IDENTIFICACIÓN"/>
      <sheetName val="3 PROBABIL E IMPACTO INHERENTE"/>
      <sheetName val="4 MAPA CALOR INHERENTE"/>
      <sheetName val="5 VALORACIÓN CONTROL PROBAB."/>
      <sheetName val="5 VALORACIÓN CONTROL IMPACTO"/>
      <sheetName val="6 MAPA CALOR RESIDUAL"/>
      <sheetName val="7 MAPA CALOR INHEREN Y RESIDUAL"/>
      <sheetName val="8 PEFIL RIESGO DEL PROCESO"/>
      <sheetName val="9 MAPA DE RIESGOS"/>
      <sheetName val="10 CONTROL DE CAMBIOS"/>
      <sheetName val="4"/>
    </sheetNames>
    <sheetDataSet>
      <sheetData sheetId="0"/>
      <sheetData sheetId="1" refreshError="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11 FORMULAS"/>
      <sheetName val="1 INSTRUCTIVO"/>
      <sheetName val="2 CONTEXTO E IDENTIFICACIÓN"/>
      <sheetName val="3 PROBABIL E IMPACTO INHERENTE"/>
      <sheetName val="4 MAPA CALOR INHERENTE"/>
      <sheetName val="5 VALORACIÓN CONTROL PROBAB."/>
      <sheetName val="5 VALORACIÓN CONTROL IMPACTO"/>
      <sheetName val="6 MAPA CALOR RESIDUAL"/>
      <sheetName val="7 MAPA CALOR INHEREN Y RESIDUAL"/>
      <sheetName val="8 PEFIL RIESGO DEL PROCESO"/>
      <sheetName val="9 MAPA DE RIESGOS"/>
      <sheetName val="10 CONTROL DE CAMBIOS"/>
      <sheetName val="5"/>
    </sheetNames>
    <sheetDataSet>
      <sheetData sheetId="0"/>
      <sheetData sheetId="1" refreshError="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11 FORMULAS"/>
      <sheetName val="1 INSTRUCTIVO"/>
      <sheetName val="2 CONTEXTO E IDENTIFICACIÓN"/>
      <sheetName val="3 PROBABIL E IMPACTO INHERENTE"/>
      <sheetName val="4 MAPA CALOR INHERENTE"/>
      <sheetName val="5 VALORACIÓN CONTROL PROBAB."/>
      <sheetName val="5 VALORACIÓN CONTROL IMPACTO"/>
      <sheetName val="6 MAPA CALOR RESIDUAL"/>
      <sheetName val="7 MAPA CALOR INHEREN Y RESIDUAL"/>
      <sheetName val="8 PEFIL RIESGO DEL PROCESO"/>
      <sheetName val="9 MAPA DE RIESGOS"/>
      <sheetName val="10 CONTROL DE CAMBIOS"/>
      <sheetName val="6"/>
    </sheetNames>
    <sheetDataSet>
      <sheetData sheetId="0"/>
      <sheetData sheetId="1" refreshError="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11 FORMULAS"/>
      <sheetName val="1 INSTRUCTIVO"/>
      <sheetName val="2 CONTEXTO E IDENTIFICACIÓN"/>
      <sheetName val="3 PROBABIL E IMPACTO INHERENTE"/>
      <sheetName val="4 MAPA CALOR INHERENTE"/>
      <sheetName val="5 VALORACIÓN CONTROL PROBAB."/>
      <sheetName val="5 VALORACIÓN CONTROL IMPACTO"/>
      <sheetName val="6 MAPA CALOR RESIDUAL"/>
      <sheetName val="7 MAPA CALOR INHEREN Y RESIDUAL"/>
      <sheetName val="8 PEFIL RIESGO DEL PROCESO"/>
      <sheetName val="9 MAPA DE RIESGOS"/>
      <sheetName val="10 CONTROL DE CAMBIOS"/>
      <sheetName val="7"/>
    </sheetNames>
    <sheetDataSet>
      <sheetData sheetId="0"/>
      <sheetData sheetId="1" refreshError="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11 FORMULAS"/>
      <sheetName val="1 INSTRUCTIVO"/>
      <sheetName val="2 CONTEXTO E IDENTIFICACIÓN"/>
      <sheetName val="3 PROBABIL E IMPACTO INHERENTE"/>
      <sheetName val="4 MAPA CALOR INHERENTE"/>
      <sheetName val="5 VALORACIÓN CONTROL PROBAB."/>
      <sheetName val="5 VALORACIÓN CONTROL IMPACTO"/>
      <sheetName val="6 MAPA CALOR RESIDUAL"/>
      <sheetName val="7 MAPA CALOR INHEREN Y RESIDUAL"/>
      <sheetName val="8 PEFIL RIESGO DEL PROCESO"/>
      <sheetName val="9 MAPA DE RIESGOS"/>
      <sheetName val="10 CONTROL DE CAMBIOS"/>
      <sheetName val="8"/>
    </sheetNames>
    <sheetDataSet>
      <sheetData sheetId="0"/>
      <sheetData sheetId="1" refreshError="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11 FORMULAS"/>
      <sheetName val="1 INSTRUCTIVO"/>
      <sheetName val="2 CONTEXTO E IDENTIFICACIÓN"/>
      <sheetName val="3 PROBABIL E IMPACTO INHERENTE"/>
      <sheetName val="4 MAPA CALOR INHERENTE"/>
      <sheetName val="5 VALORACIÓN CONTROL PROBAB."/>
      <sheetName val="5 VALORACIÓN CONTROL IMPACTO"/>
      <sheetName val="6 MAPA CALOR RESIDUAL"/>
      <sheetName val="7 MAPA CALOR INHEREN Y RESIDUAL"/>
      <sheetName val="8 PEFIL RIESGO DEL PROCESO"/>
      <sheetName val="9 MAPA DE RIESGOS"/>
      <sheetName val="10 CONTROL DE CAMBIOS"/>
      <sheetName val="10"/>
    </sheetNames>
    <sheetDataSet>
      <sheetData sheetId="0"/>
      <sheetData sheetId="1" refreshError="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11 FORMULAS"/>
      <sheetName val="1 INSTRUCTIVO"/>
      <sheetName val="2 CONTEXTO E IDENTIFICACIÓN"/>
      <sheetName val="3 PROBABIL E IMPACTO INHERENTE"/>
      <sheetName val="4 MAPA CALOR INHERENTE"/>
      <sheetName val="5 VALORACIÓN CONTROL PROBAB."/>
      <sheetName val="5 VALORACIÓN CONTROL IMPACTO"/>
      <sheetName val="6 MAPA CALOR RESIDUAL"/>
      <sheetName val="7 MAPA CALOR INHEREN Y RESIDUAL"/>
      <sheetName val="8 PEFIL RIESGO DEL PROCESO"/>
      <sheetName val="9 MAPA DE RIESGOS"/>
      <sheetName val="10 CONTROL DE CAMBIOS"/>
      <sheetName val="11. Mapa_riesgos_integral_G"/>
    </sheetNames>
    <sheetDataSet>
      <sheetData sheetId="0"/>
      <sheetData sheetId="1" refreshError="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11 FORMULAS"/>
      <sheetName val="1 INSTRUCTIVO"/>
      <sheetName val="2 CONTEXTO E IDENTIFICACIÓN"/>
      <sheetName val="3 PROBABIL E IMPACTO INHERENTE"/>
      <sheetName val="4 MAPA CALOR INHERENTE"/>
      <sheetName val="5 VALORACIÓN CONTROL PROBAB."/>
      <sheetName val="5 VALORACIÓN CONTROL IMPACTO"/>
      <sheetName val="6 MAPA CALOR RESIDUAL"/>
      <sheetName val="7 MAPA CALOR INHEREN Y RESIDUAL"/>
      <sheetName val="8 PEFIL RIESGO DEL PROCESO"/>
      <sheetName val="9 MAPA DE RIESGOS"/>
      <sheetName val="10 CONTROL DE CAMBIOS"/>
      <sheetName val="13. Mapa_riesgos_integral_A"/>
    </sheetNames>
    <sheetDataSet>
      <sheetData sheetId="0"/>
      <sheetData sheetId="1" refreshError="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11 FORMULAS"/>
      <sheetName val="1 INSTRUCTIVO"/>
      <sheetName val="2 CONTEXTO E IDENTIFICACIÓN"/>
      <sheetName val="3 PROBABIL E IMPACTO INHERENTE"/>
      <sheetName val="4 MAPA CALOR INHERENTE"/>
      <sheetName val="5 VALORACIÓN CONTROL PROBAB."/>
      <sheetName val="5 VALORACIÓN CONTROL IMPACTO"/>
      <sheetName val="6 MAPA CALOR RESIDUAL"/>
      <sheetName val="7 MAPA CALOR INHEREN Y RESIDUAL"/>
      <sheetName val="8 PEFIL RIESGO DEL PROCESO"/>
      <sheetName val="9 MAPA DE RIESGOS"/>
      <sheetName val="10 CONTROL DE CAMBIOS"/>
      <sheetName val="Mapa_riesgos_integral_Control_D"/>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11 FORMULAS"/>
      <sheetName val="1 INSTRUCTIVO"/>
      <sheetName val="2 CONTEXTO E IDENTIFICACIÓN"/>
      <sheetName val="3 PROBABIL E IMPACTO INHERENTE"/>
      <sheetName val="4 MAPA CALOR INHERENTE"/>
      <sheetName val="5 VALORACIÓN CONTROL PROBAB."/>
      <sheetName val="5 VALORACIÓN CONTROL IMPACTO"/>
      <sheetName val="6 MAPA CALOR RESIDUAL"/>
      <sheetName val="7 MAPA CALOR INHEREN Y RESIDUAL"/>
      <sheetName val="8 PEFIL RIESGO DEL PROCESO"/>
      <sheetName val="9 MAPA DE RIESGOS"/>
      <sheetName val="10 CONTROL DE CAMBIOS"/>
      <sheetName val="15"/>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11 FORMULAS"/>
      <sheetName val="1 INSTRUCTIVO"/>
      <sheetName val="2 CONTEXTO E IDENTIFICACIÓN"/>
      <sheetName val="3 PROBABIL E IMPACTO INHERENTE"/>
      <sheetName val="4 MAPA CALOR INHERENTE"/>
      <sheetName val="5 VALORACIÓN CONTROL PROBAB."/>
      <sheetName val="5 VALORACIÓN CONTROL IMPACTO"/>
      <sheetName val="6 MAPA CALOR RESIDUAL"/>
      <sheetName val="7 MAPA CALOR INHEREN Y RESIDUAL"/>
      <sheetName val="8 PEFIL RIESGO DEL PROCESO"/>
      <sheetName val="9 MAPA DE RIESGOS"/>
      <sheetName val="10 CONTROL DE CAMBIOS"/>
      <sheetName val="12"/>
    </sheetNames>
    <sheetDataSet>
      <sheetData sheetId="0"/>
      <sheetData sheetId="1" refreshError="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11 FORMULAS"/>
      <sheetName val="1 INSTRUCTIVO"/>
      <sheetName val="2 CONTEXTO E IDENTIFICACIÓN"/>
      <sheetName val="3 PROBABIL E IMPACTO INHERENTE"/>
      <sheetName val="4 MAPA CALOR INHERENTE"/>
      <sheetName val="5 VALORACIÓN CONTROL PROBAB."/>
      <sheetName val="5 VALORACIÓN CONTROL IMPACTO"/>
      <sheetName val="6 MAPA CALOR RESIDUAL"/>
      <sheetName val="7 MAPA CALOR INHEREN Y RESIDUAL"/>
      <sheetName val="8 PEFIL RIESGO DEL PROCESO"/>
      <sheetName val="9 MAPA DE RIESGOS"/>
      <sheetName val="10 CONTROL DE CAMBIOS"/>
    </sheetNames>
    <sheetDataSet>
      <sheetData sheetId="0"/>
      <sheetData sheetId="1" refreshError="1"/>
      <sheetData sheetId="2"/>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2.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7E56CD-071F-4EF0-AA5D-3D62603EA311}">
  <sheetPr filterMode="1"/>
  <dimension ref="A1:Z52"/>
  <sheetViews>
    <sheetView topLeftCell="A7" zoomScale="70" zoomScaleNormal="70" workbookViewId="0">
      <selection activeCell="C23" sqref="C23"/>
    </sheetView>
  </sheetViews>
  <sheetFormatPr baseColWidth="10" defaultColWidth="10.81640625" defaultRowHeight="14.5" x14ac:dyDescent="0.35"/>
  <cols>
    <col min="1" max="1" width="33.453125" style="1" bestFit="1" customWidth="1"/>
    <col min="2" max="5" width="33.453125" style="1" customWidth="1"/>
    <col min="6" max="6" width="17.453125" style="1" customWidth="1"/>
    <col min="7" max="7" width="13.54296875" style="1" bestFit="1" customWidth="1"/>
    <col min="8" max="8" width="30.81640625" style="1" bestFit="1" customWidth="1"/>
    <col min="9" max="9" width="19.1796875" style="1" customWidth="1"/>
    <col min="10" max="11" width="43.54296875" style="1" bestFit="1" customWidth="1"/>
    <col min="12" max="12" width="17.1796875" style="1" bestFit="1" customWidth="1"/>
    <col min="13" max="13" width="12.453125" style="1" bestFit="1" customWidth="1"/>
    <col min="14" max="14" width="18.1796875" style="1" customWidth="1"/>
    <col min="15" max="15" width="12.26953125" style="1" bestFit="1" customWidth="1"/>
    <col min="16" max="16" width="24.81640625" style="1" customWidth="1"/>
    <col min="17" max="17" width="17.1796875" style="1" bestFit="1" customWidth="1"/>
    <col min="18" max="18" width="12.453125" style="1" bestFit="1" customWidth="1"/>
    <col min="19" max="19" width="17.1796875" style="1" bestFit="1" customWidth="1"/>
    <col min="20" max="20" width="12.26953125" style="1" bestFit="1" customWidth="1"/>
    <col min="21" max="21" width="15.81640625" style="1" customWidth="1"/>
    <col min="22" max="22" width="17.54296875" style="1" customWidth="1"/>
    <col min="23" max="23" width="19.453125" style="1" customWidth="1"/>
    <col min="24" max="24" width="16.1796875" style="1" customWidth="1"/>
    <col min="25" max="25" width="63.7265625" style="1" customWidth="1"/>
    <col min="26" max="16384" width="10.81640625" style="1"/>
  </cols>
  <sheetData>
    <row r="1" spans="1:25" ht="22.5" customHeight="1" x14ac:dyDescent="0.35">
      <c r="A1" s="108"/>
      <c r="B1" s="105" t="s">
        <v>71</v>
      </c>
      <c r="C1" s="106"/>
      <c r="D1" s="106"/>
      <c r="E1" s="106"/>
      <c r="F1" s="106"/>
      <c r="G1" s="106"/>
      <c r="H1" s="106"/>
      <c r="I1" s="106"/>
      <c r="J1" s="106"/>
      <c r="K1" s="106"/>
      <c r="L1" s="106"/>
      <c r="M1" s="106"/>
      <c r="N1" s="106"/>
      <c r="O1" s="106"/>
      <c r="P1" s="106"/>
      <c r="Q1" s="106"/>
      <c r="R1" s="106"/>
      <c r="S1" s="106"/>
      <c r="T1" s="106"/>
      <c r="U1" s="106"/>
      <c r="V1" s="106"/>
      <c r="W1" s="106"/>
      <c r="X1" s="106"/>
      <c r="Y1" s="106"/>
    </row>
    <row r="2" spans="1:25" ht="23.25" customHeight="1" x14ac:dyDescent="0.35">
      <c r="A2" s="108"/>
      <c r="B2" s="105"/>
      <c r="C2" s="106"/>
      <c r="D2" s="106"/>
      <c r="E2" s="106"/>
      <c r="F2" s="106"/>
      <c r="G2" s="106"/>
      <c r="H2" s="106"/>
      <c r="I2" s="106"/>
      <c r="J2" s="106"/>
      <c r="K2" s="106"/>
      <c r="L2" s="106"/>
      <c r="M2" s="106"/>
      <c r="N2" s="106"/>
      <c r="O2" s="106"/>
      <c r="P2" s="106"/>
      <c r="Q2" s="106"/>
      <c r="R2" s="106"/>
      <c r="S2" s="106"/>
      <c r="T2" s="106"/>
      <c r="U2" s="106"/>
      <c r="V2" s="106"/>
      <c r="W2" s="106"/>
      <c r="X2" s="106"/>
      <c r="Y2" s="106"/>
    </row>
    <row r="3" spans="1:25" ht="22.5" customHeight="1" x14ac:dyDescent="0.35">
      <c r="A3" s="108"/>
      <c r="B3" s="105"/>
      <c r="C3" s="106"/>
      <c r="D3" s="106"/>
      <c r="E3" s="106"/>
      <c r="F3" s="106"/>
      <c r="G3" s="106"/>
      <c r="H3" s="106"/>
      <c r="I3" s="106"/>
      <c r="J3" s="106"/>
      <c r="K3" s="106"/>
      <c r="L3" s="106"/>
      <c r="M3" s="106"/>
      <c r="N3" s="106"/>
      <c r="O3" s="106"/>
      <c r="P3" s="106"/>
      <c r="Q3" s="106"/>
      <c r="R3" s="106"/>
      <c r="S3" s="106"/>
      <c r="T3" s="106"/>
      <c r="U3" s="106"/>
      <c r="V3" s="106"/>
      <c r="W3" s="106"/>
      <c r="X3" s="106"/>
      <c r="Y3" s="106"/>
    </row>
    <row r="4" spans="1:25" ht="25.5" customHeight="1" x14ac:dyDescent="0.35">
      <c r="A4" s="108"/>
      <c r="B4" s="105"/>
      <c r="C4" s="106"/>
      <c r="D4" s="106"/>
      <c r="E4" s="106"/>
      <c r="F4" s="106"/>
      <c r="G4" s="106"/>
      <c r="H4" s="106"/>
      <c r="I4" s="106"/>
      <c r="J4" s="106"/>
      <c r="K4" s="106"/>
      <c r="L4" s="106"/>
      <c r="M4" s="106"/>
      <c r="N4" s="106"/>
      <c r="O4" s="106"/>
      <c r="P4" s="106"/>
      <c r="Q4" s="106"/>
      <c r="R4" s="106"/>
      <c r="S4" s="106"/>
      <c r="T4" s="106"/>
      <c r="U4" s="106"/>
      <c r="V4" s="106"/>
      <c r="W4" s="106"/>
      <c r="X4" s="106"/>
      <c r="Y4" s="106"/>
    </row>
    <row r="5" spans="1:25" ht="15" thickBot="1" x14ac:dyDescent="0.4">
      <c r="A5" s="19" t="s">
        <v>92</v>
      </c>
      <c r="B5"/>
    </row>
    <row r="6" spans="1:25" x14ac:dyDescent="0.35">
      <c r="A6" s="65"/>
      <c r="B6" s="66"/>
      <c r="C6" s="107" t="s">
        <v>94</v>
      </c>
      <c r="D6" s="107"/>
      <c r="E6" s="107"/>
      <c r="F6" s="66"/>
      <c r="G6" s="66"/>
      <c r="H6" s="66"/>
      <c r="I6" s="66"/>
      <c r="J6" s="66"/>
      <c r="K6" s="66"/>
      <c r="L6" s="67"/>
      <c r="M6" s="67"/>
      <c r="N6" s="107" t="s">
        <v>79</v>
      </c>
      <c r="O6" s="107"/>
      <c r="P6" s="107"/>
      <c r="Q6" s="67"/>
      <c r="R6" s="67"/>
      <c r="S6" s="107" t="s">
        <v>80</v>
      </c>
      <c r="T6" s="107"/>
      <c r="U6" s="107"/>
      <c r="V6" s="67"/>
      <c r="W6" s="67"/>
      <c r="X6" s="67"/>
      <c r="Y6" s="68"/>
    </row>
    <row r="7" spans="1:25" ht="52" x14ac:dyDescent="0.35">
      <c r="A7" s="69" t="s">
        <v>93</v>
      </c>
      <c r="B7" s="54" t="s">
        <v>0</v>
      </c>
      <c r="C7" s="54" t="s">
        <v>72</v>
      </c>
      <c r="D7" s="54" t="s">
        <v>73</v>
      </c>
      <c r="E7" s="54" t="s">
        <v>74</v>
      </c>
      <c r="F7" s="55" t="s">
        <v>75</v>
      </c>
      <c r="G7" s="55" t="s">
        <v>76</v>
      </c>
      <c r="H7" s="55" t="s">
        <v>95</v>
      </c>
      <c r="I7" s="55" t="s">
        <v>96</v>
      </c>
      <c r="J7" s="55" t="s">
        <v>77</v>
      </c>
      <c r="K7" s="54" t="s">
        <v>78</v>
      </c>
      <c r="L7" s="54" t="s">
        <v>81</v>
      </c>
      <c r="M7" s="54" t="s">
        <v>82</v>
      </c>
      <c r="N7" s="54" t="s">
        <v>83</v>
      </c>
      <c r="O7" s="54" t="s">
        <v>84</v>
      </c>
      <c r="P7" s="54" t="s">
        <v>85</v>
      </c>
      <c r="Q7" s="54" t="s">
        <v>86</v>
      </c>
      <c r="R7" s="54" t="s">
        <v>87</v>
      </c>
      <c r="S7" s="54" t="s">
        <v>83</v>
      </c>
      <c r="T7" s="54" t="s">
        <v>84</v>
      </c>
      <c r="U7" s="54" t="s">
        <v>85</v>
      </c>
      <c r="V7" s="54" t="s">
        <v>88</v>
      </c>
      <c r="W7" s="54" t="s">
        <v>89</v>
      </c>
      <c r="X7" s="54" t="s">
        <v>90</v>
      </c>
      <c r="Y7" s="70" t="s">
        <v>91</v>
      </c>
    </row>
    <row r="8" spans="1:25" ht="114.75" hidden="1" customHeight="1" x14ac:dyDescent="0.35">
      <c r="A8" s="71" t="s">
        <v>55</v>
      </c>
      <c r="B8" s="11" t="s">
        <v>97</v>
      </c>
      <c r="C8" s="12" t="s">
        <v>98</v>
      </c>
      <c r="D8" s="12" t="s">
        <v>99</v>
      </c>
      <c r="E8" s="18" t="str">
        <f>+IFERROR(VLOOKUP(C8,[1]!Tabla3[#Data],2,0),"")</f>
        <v/>
      </c>
      <c r="F8" s="11" t="s">
        <v>10</v>
      </c>
      <c r="G8" s="11" t="s">
        <v>100</v>
      </c>
      <c r="H8" s="11" t="s">
        <v>101</v>
      </c>
      <c r="I8" s="11" t="s">
        <v>102</v>
      </c>
      <c r="J8" s="13" t="s">
        <v>106</v>
      </c>
      <c r="K8" s="14"/>
      <c r="L8" s="56">
        <v>0.6</v>
      </c>
      <c r="M8" s="56">
        <v>0.6</v>
      </c>
      <c r="N8" s="56" t="s">
        <v>108</v>
      </c>
      <c r="O8" s="56" t="s">
        <v>14</v>
      </c>
      <c r="P8" s="57" t="s">
        <v>14</v>
      </c>
      <c r="Q8" s="56">
        <v>0.12</v>
      </c>
      <c r="R8" s="56">
        <v>0.6</v>
      </c>
      <c r="S8" s="56" t="s">
        <v>109</v>
      </c>
      <c r="T8" s="56" t="s">
        <v>14</v>
      </c>
      <c r="U8" s="57" t="s">
        <v>14</v>
      </c>
      <c r="V8" s="57" t="s">
        <v>110</v>
      </c>
      <c r="W8" s="57" t="s">
        <v>110</v>
      </c>
      <c r="X8" s="57" t="s">
        <v>29</v>
      </c>
      <c r="Y8" s="72" t="s">
        <v>111</v>
      </c>
    </row>
    <row r="9" spans="1:25" ht="114.75" hidden="1" customHeight="1" x14ac:dyDescent="0.35">
      <c r="A9" s="71" t="s">
        <v>55</v>
      </c>
      <c r="B9" s="11" t="s">
        <v>97</v>
      </c>
      <c r="C9" s="12" t="s">
        <v>98</v>
      </c>
      <c r="D9" s="12" t="s">
        <v>99</v>
      </c>
      <c r="E9" s="18" t="str">
        <f>+IFERROR(VLOOKUP(C9,[1]!Tabla3[#Data],2,0),"")</f>
        <v/>
      </c>
      <c r="F9" s="11" t="s">
        <v>10</v>
      </c>
      <c r="G9" s="11" t="s">
        <v>100</v>
      </c>
      <c r="H9" s="11" t="s">
        <v>101</v>
      </c>
      <c r="I9" s="11" t="s">
        <v>102</v>
      </c>
      <c r="J9" s="13" t="s">
        <v>106</v>
      </c>
      <c r="K9" s="14"/>
      <c r="L9" s="56">
        <v>0.6</v>
      </c>
      <c r="M9" s="56">
        <v>0.6</v>
      </c>
      <c r="N9" s="56" t="s">
        <v>108</v>
      </c>
      <c r="O9" s="56" t="s">
        <v>14</v>
      </c>
      <c r="P9" s="57" t="s">
        <v>14</v>
      </c>
      <c r="Q9" s="56">
        <v>0.12</v>
      </c>
      <c r="R9" s="56">
        <v>0.6</v>
      </c>
      <c r="S9" s="56" t="s">
        <v>109</v>
      </c>
      <c r="T9" s="56" t="s">
        <v>14</v>
      </c>
      <c r="U9" s="57" t="s">
        <v>14</v>
      </c>
      <c r="V9" s="57" t="s">
        <v>110</v>
      </c>
      <c r="W9" s="57" t="s">
        <v>110</v>
      </c>
      <c r="X9" s="57" t="s">
        <v>29</v>
      </c>
      <c r="Y9" s="72" t="s">
        <v>112</v>
      </c>
    </row>
    <row r="10" spans="1:25" ht="93" hidden="1" customHeight="1" x14ac:dyDescent="0.35">
      <c r="A10" s="71" t="s">
        <v>54</v>
      </c>
      <c r="B10" s="11" t="s">
        <v>97</v>
      </c>
      <c r="C10" s="12" t="s">
        <v>98</v>
      </c>
      <c r="D10" s="12" t="s">
        <v>99</v>
      </c>
      <c r="E10" s="18" t="str">
        <f>+IFERROR(VLOOKUP(C10,[1]!Tabla3[#Data],2,0),"")</f>
        <v/>
      </c>
      <c r="F10" s="11" t="s">
        <v>10</v>
      </c>
      <c r="G10" s="11" t="s">
        <v>103</v>
      </c>
      <c r="H10" s="11" t="s">
        <v>104</v>
      </c>
      <c r="I10" s="11" t="s">
        <v>105</v>
      </c>
      <c r="J10" s="13" t="s">
        <v>107</v>
      </c>
      <c r="K10" s="14"/>
      <c r="L10" s="56">
        <v>0.6</v>
      </c>
      <c r="M10" s="56">
        <v>0.6</v>
      </c>
      <c r="N10" s="56" t="s">
        <v>108</v>
      </c>
      <c r="O10" s="56" t="s">
        <v>14</v>
      </c>
      <c r="P10" s="57" t="s">
        <v>14</v>
      </c>
      <c r="Q10" s="56">
        <v>0.24</v>
      </c>
      <c r="R10" s="56">
        <v>0.6</v>
      </c>
      <c r="S10" s="56" t="s">
        <v>108</v>
      </c>
      <c r="T10" s="56" t="s">
        <v>114</v>
      </c>
      <c r="U10" s="57" t="s">
        <v>14</v>
      </c>
      <c r="V10" s="57" t="s">
        <v>110</v>
      </c>
      <c r="W10" s="57" t="s">
        <v>110</v>
      </c>
      <c r="X10" s="57" t="s">
        <v>29</v>
      </c>
      <c r="Y10" s="72" t="s">
        <v>113</v>
      </c>
    </row>
    <row r="11" spans="1:25" ht="107.25" hidden="1" customHeight="1" x14ac:dyDescent="0.35">
      <c r="A11" s="71" t="s">
        <v>57</v>
      </c>
      <c r="B11" s="11" t="s">
        <v>124</v>
      </c>
      <c r="C11" s="12" t="s">
        <v>98</v>
      </c>
      <c r="D11" s="12" t="s">
        <v>99</v>
      </c>
      <c r="E11" s="18" t="str">
        <f>+IFERROR(VLOOKUP(C11,[2]!Tabla3[#Data],2,0),"")</f>
        <v/>
      </c>
      <c r="F11" s="11" t="s">
        <v>10</v>
      </c>
      <c r="G11" s="11" t="s">
        <v>103</v>
      </c>
      <c r="H11" s="11" t="s">
        <v>125</v>
      </c>
      <c r="I11" s="11" t="s">
        <v>126</v>
      </c>
      <c r="J11" s="13" t="s">
        <v>133</v>
      </c>
      <c r="K11" s="20" t="s">
        <v>70</v>
      </c>
      <c r="L11" s="56">
        <v>0.4</v>
      </c>
      <c r="M11" s="56">
        <v>0.6</v>
      </c>
      <c r="N11" s="56" t="s">
        <v>7</v>
      </c>
      <c r="O11" s="56" t="s">
        <v>14</v>
      </c>
      <c r="P11" s="57" t="s">
        <v>14</v>
      </c>
      <c r="Q11" s="56">
        <v>0.24</v>
      </c>
      <c r="R11" s="56">
        <v>0.6</v>
      </c>
      <c r="S11" s="56" t="s">
        <v>7</v>
      </c>
      <c r="T11" s="56" t="s">
        <v>14</v>
      </c>
      <c r="U11" s="57" t="s">
        <v>14</v>
      </c>
      <c r="V11" s="57" t="s">
        <v>110</v>
      </c>
      <c r="W11" s="57" t="s">
        <v>110</v>
      </c>
      <c r="X11" s="57" t="s">
        <v>29</v>
      </c>
      <c r="Y11" s="72" t="s">
        <v>136</v>
      </c>
    </row>
    <row r="12" spans="1:25" ht="70" hidden="1" x14ac:dyDescent="0.35">
      <c r="A12" s="71" t="s">
        <v>58</v>
      </c>
      <c r="B12" s="11" t="s">
        <v>124</v>
      </c>
      <c r="C12" s="12" t="s">
        <v>98</v>
      </c>
      <c r="D12" s="12" t="s">
        <v>99</v>
      </c>
      <c r="E12" s="18" t="str">
        <f>+IFERROR(VLOOKUP(C12,[2]!Tabla3[#Data],2,0),"")</f>
        <v/>
      </c>
      <c r="F12" s="11" t="s">
        <v>10</v>
      </c>
      <c r="G12" s="11" t="s">
        <v>127</v>
      </c>
      <c r="H12" s="11" t="s">
        <v>128</v>
      </c>
      <c r="I12" s="11" t="s">
        <v>129</v>
      </c>
      <c r="J12" s="13" t="s">
        <v>134</v>
      </c>
      <c r="K12" s="21" t="s">
        <v>130</v>
      </c>
      <c r="L12" s="56">
        <v>0.6</v>
      </c>
      <c r="M12" s="56">
        <v>0.8</v>
      </c>
      <c r="N12" s="56" t="s">
        <v>108</v>
      </c>
      <c r="O12" s="56" t="s">
        <v>137</v>
      </c>
      <c r="P12" s="57" t="s">
        <v>13</v>
      </c>
      <c r="Q12" s="56">
        <v>0.16</v>
      </c>
      <c r="R12" s="56">
        <v>0.8</v>
      </c>
      <c r="S12" s="56" t="s">
        <v>108</v>
      </c>
      <c r="T12" s="56" t="s">
        <v>121</v>
      </c>
      <c r="U12" s="57" t="s">
        <v>14</v>
      </c>
      <c r="V12" s="57" t="s">
        <v>110</v>
      </c>
      <c r="W12" s="57" t="s">
        <v>110</v>
      </c>
      <c r="X12" s="57" t="s">
        <v>29</v>
      </c>
      <c r="Y12" s="72" t="s">
        <v>138</v>
      </c>
    </row>
    <row r="13" spans="1:25" ht="266.14999999999998" hidden="1" customHeight="1" x14ac:dyDescent="0.35">
      <c r="A13" s="71" t="s">
        <v>60</v>
      </c>
      <c r="B13" s="11" t="s">
        <v>124</v>
      </c>
      <c r="C13" s="12" t="s">
        <v>115</v>
      </c>
      <c r="D13" s="12" t="s">
        <v>4</v>
      </c>
      <c r="E13" s="18" t="str">
        <f>+IFERROR(VLOOKUP(C13,[2]!Tabla3[#Data],2,0),"")</f>
        <v/>
      </c>
      <c r="F13" s="11" t="s">
        <v>10</v>
      </c>
      <c r="G13" s="11" t="s">
        <v>103</v>
      </c>
      <c r="H13" s="11" t="s">
        <v>131</v>
      </c>
      <c r="I13" s="11" t="s">
        <v>132</v>
      </c>
      <c r="J13" s="13" t="s">
        <v>135</v>
      </c>
      <c r="K13" s="22" t="s">
        <v>69</v>
      </c>
      <c r="L13" s="58">
        <v>0.4</v>
      </c>
      <c r="M13" s="58">
        <v>0.4</v>
      </c>
      <c r="N13" s="58" t="s">
        <v>7</v>
      </c>
      <c r="O13" s="58" t="s">
        <v>114</v>
      </c>
      <c r="P13" s="59" t="s">
        <v>14</v>
      </c>
      <c r="Q13" s="58">
        <v>0.18</v>
      </c>
      <c r="R13" s="58">
        <v>0.4</v>
      </c>
      <c r="S13" s="58" t="s">
        <v>7</v>
      </c>
      <c r="T13" s="58" t="s">
        <v>121</v>
      </c>
      <c r="U13" s="59" t="s">
        <v>25</v>
      </c>
      <c r="V13" s="59" t="s">
        <v>110</v>
      </c>
      <c r="W13" s="59" t="s">
        <v>110</v>
      </c>
      <c r="X13" s="26" t="s">
        <v>139</v>
      </c>
      <c r="Y13" s="72" t="s">
        <v>140</v>
      </c>
    </row>
    <row r="14" spans="1:25" ht="96.75" hidden="1" customHeight="1" x14ac:dyDescent="0.35">
      <c r="A14" s="71" t="s">
        <v>60</v>
      </c>
      <c r="B14" s="11" t="s">
        <v>124</v>
      </c>
      <c r="C14" s="12" t="s">
        <v>115</v>
      </c>
      <c r="D14" s="12" t="s">
        <v>4</v>
      </c>
      <c r="E14" s="18" t="str">
        <f>+IFERROR(VLOOKUP(C14,[2]!Tabla3[#Data],2,0),"")</f>
        <v/>
      </c>
      <c r="F14" s="11" t="s">
        <v>10</v>
      </c>
      <c r="G14" s="11" t="s">
        <v>103</v>
      </c>
      <c r="H14" s="11" t="s">
        <v>131</v>
      </c>
      <c r="I14" s="11" t="s">
        <v>132</v>
      </c>
      <c r="J14" s="13" t="s">
        <v>135</v>
      </c>
      <c r="K14" s="22" t="s">
        <v>69</v>
      </c>
      <c r="L14" s="58">
        <v>0.4</v>
      </c>
      <c r="M14" s="58">
        <v>0.4</v>
      </c>
      <c r="N14" s="58" t="s">
        <v>7</v>
      </c>
      <c r="O14" s="58" t="s">
        <v>114</v>
      </c>
      <c r="P14" s="59" t="s">
        <v>14</v>
      </c>
      <c r="Q14" s="58">
        <v>0.18</v>
      </c>
      <c r="R14" s="58">
        <v>0.4</v>
      </c>
      <c r="S14" s="58" t="s">
        <v>7</v>
      </c>
      <c r="T14" s="58" t="s">
        <v>121</v>
      </c>
      <c r="U14" s="59" t="s">
        <v>25</v>
      </c>
      <c r="V14" s="59" t="s">
        <v>110</v>
      </c>
      <c r="W14" s="59" t="s">
        <v>110</v>
      </c>
      <c r="X14" s="26" t="s">
        <v>139</v>
      </c>
      <c r="Y14" s="72" t="s">
        <v>141</v>
      </c>
    </row>
    <row r="15" spans="1:25" ht="87" hidden="1" x14ac:dyDescent="0.35">
      <c r="A15" s="71" t="s">
        <v>27</v>
      </c>
      <c r="B15" s="11" t="s">
        <v>148</v>
      </c>
      <c r="C15" s="12" t="s">
        <v>98</v>
      </c>
      <c r="D15" s="12" t="s">
        <v>99</v>
      </c>
      <c r="E15" s="18" t="str">
        <f>+IFERROR(VLOOKUP(C15,[3]!Tabla3[#Data],2,0),"")</f>
        <v/>
      </c>
      <c r="F15" s="11" t="s">
        <v>10</v>
      </c>
      <c r="G15" s="11" t="s">
        <v>103</v>
      </c>
      <c r="H15" s="11" t="s">
        <v>142</v>
      </c>
      <c r="I15" s="11" t="s">
        <v>143</v>
      </c>
      <c r="J15" s="13" t="s">
        <v>146</v>
      </c>
      <c r="K15" s="52"/>
      <c r="L15" s="60">
        <v>0.8</v>
      </c>
      <c r="M15" s="60">
        <v>0.4</v>
      </c>
      <c r="N15" s="60" t="s">
        <v>19</v>
      </c>
      <c r="O15" s="60" t="s">
        <v>114</v>
      </c>
      <c r="P15" s="61" t="s">
        <v>14</v>
      </c>
      <c r="Q15" s="60">
        <v>0.08</v>
      </c>
      <c r="R15" s="60">
        <v>0.4</v>
      </c>
      <c r="S15" s="60" t="s">
        <v>109</v>
      </c>
      <c r="T15" s="60" t="s">
        <v>114</v>
      </c>
      <c r="U15" s="61" t="s">
        <v>25</v>
      </c>
      <c r="V15" s="59" t="s">
        <v>110</v>
      </c>
      <c r="W15" s="59" t="s">
        <v>110</v>
      </c>
      <c r="X15" s="26" t="s">
        <v>139</v>
      </c>
      <c r="Y15" s="72" t="s">
        <v>152</v>
      </c>
    </row>
    <row r="16" spans="1:25" ht="109.5" hidden="1" customHeight="1" x14ac:dyDescent="0.35">
      <c r="A16" s="71" t="s">
        <v>27</v>
      </c>
      <c r="B16" s="11" t="s">
        <v>148</v>
      </c>
      <c r="C16" s="12" t="s">
        <v>98</v>
      </c>
      <c r="D16" s="12" t="s">
        <v>99</v>
      </c>
      <c r="E16" s="18" t="str">
        <f>+IFERROR(VLOOKUP(C16,[3]!Tabla3[#Data],2,0),"")</f>
        <v/>
      </c>
      <c r="F16" s="11" t="s">
        <v>10</v>
      </c>
      <c r="G16" s="11" t="s">
        <v>103</v>
      </c>
      <c r="H16" s="11" t="s">
        <v>142</v>
      </c>
      <c r="I16" s="11" t="s">
        <v>143</v>
      </c>
      <c r="J16" s="13" t="s">
        <v>146</v>
      </c>
      <c r="K16" s="52"/>
      <c r="L16" s="60">
        <v>0.8</v>
      </c>
      <c r="M16" s="60">
        <v>0.4</v>
      </c>
      <c r="N16" s="60" t="s">
        <v>19</v>
      </c>
      <c r="O16" s="60" t="s">
        <v>114</v>
      </c>
      <c r="P16" s="61" t="s">
        <v>14</v>
      </c>
      <c r="Q16" s="60">
        <v>0.08</v>
      </c>
      <c r="R16" s="60">
        <v>0.4</v>
      </c>
      <c r="S16" s="60" t="s">
        <v>109</v>
      </c>
      <c r="T16" s="60" t="s">
        <v>114</v>
      </c>
      <c r="U16" s="61" t="s">
        <v>25</v>
      </c>
      <c r="V16" s="59" t="s">
        <v>110</v>
      </c>
      <c r="W16" s="59" t="s">
        <v>110</v>
      </c>
      <c r="X16" s="26" t="s">
        <v>139</v>
      </c>
      <c r="Y16" s="72" t="s">
        <v>153</v>
      </c>
    </row>
    <row r="17" spans="1:25" ht="109.5" hidden="1" customHeight="1" x14ac:dyDescent="0.35">
      <c r="A17" s="71" t="s">
        <v>30</v>
      </c>
      <c r="B17" s="11" t="s">
        <v>148</v>
      </c>
      <c r="C17" s="12" t="s">
        <v>98</v>
      </c>
      <c r="D17" s="12" t="s">
        <v>99</v>
      </c>
      <c r="E17" s="18" t="str">
        <f>+IFERROR(VLOOKUP(C17,[3]!Tabla3[#Data],2,0),"")</f>
        <v/>
      </c>
      <c r="F17" s="11" t="s">
        <v>10</v>
      </c>
      <c r="G17" s="11" t="s">
        <v>103</v>
      </c>
      <c r="H17" s="11" t="s">
        <v>144</v>
      </c>
      <c r="I17" s="11" t="s">
        <v>145</v>
      </c>
      <c r="J17" s="13" t="s">
        <v>147</v>
      </c>
      <c r="K17" s="62"/>
      <c r="L17" s="56">
        <v>0.6</v>
      </c>
      <c r="M17" s="56">
        <v>0.6</v>
      </c>
      <c r="N17" s="56" t="s">
        <v>108</v>
      </c>
      <c r="O17" s="56" t="s">
        <v>14</v>
      </c>
      <c r="P17" s="57" t="s">
        <v>14</v>
      </c>
      <c r="Q17" s="56">
        <v>0.12</v>
      </c>
      <c r="R17" s="56">
        <v>0.6</v>
      </c>
      <c r="S17" s="56" t="s">
        <v>108</v>
      </c>
      <c r="T17" s="56" t="s">
        <v>121</v>
      </c>
      <c r="U17" s="57" t="s">
        <v>14</v>
      </c>
      <c r="V17" s="57" t="s">
        <v>110</v>
      </c>
      <c r="W17" s="57" t="s">
        <v>110</v>
      </c>
      <c r="X17" s="57" t="s">
        <v>29</v>
      </c>
      <c r="Y17" s="72" t="s">
        <v>154</v>
      </c>
    </row>
    <row r="18" spans="1:25" ht="169.5" hidden="1" customHeight="1" x14ac:dyDescent="0.35">
      <c r="A18" s="71" t="s">
        <v>24</v>
      </c>
      <c r="B18" s="11" t="s">
        <v>156</v>
      </c>
      <c r="C18" s="12" t="s">
        <v>157</v>
      </c>
      <c r="D18" s="12" t="s">
        <v>158</v>
      </c>
      <c r="E18" s="18" t="str">
        <f>+IFERROR(VLOOKUP(C18,[4]!Tabla3[#Data],2,0),"")</f>
        <v/>
      </c>
      <c r="F18" s="11" t="s">
        <v>10</v>
      </c>
      <c r="G18" s="11" t="s">
        <v>103</v>
      </c>
      <c r="H18" s="11" t="s">
        <v>159</v>
      </c>
      <c r="I18" s="11" t="s">
        <v>160</v>
      </c>
      <c r="J18" s="13" t="s">
        <v>163</v>
      </c>
      <c r="K18" s="52"/>
      <c r="L18" s="56">
        <v>0.2</v>
      </c>
      <c r="M18" s="56">
        <v>0.2</v>
      </c>
      <c r="N18" s="56" t="s">
        <v>109</v>
      </c>
      <c r="O18" s="56" t="s">
        <v>121</v>
      </c>
      <c r="P18" s="57" t="s">
        <v>25</v>
      </c>
      <c r="Q18" s="56">
        <v>0.24</v>
      </c>
      <c r="R18" s="56">
        <v>0.2</v>
      </c>
      <c r="S18" s="56" t="s">
        <v>7</v>
      </c>
      <c r="T18" s="56" t="s">
        <v>121</v>
      </c>
      <c r="U18" s="57" t="s">
        <v>25</v>
      </c>
      <c r="V18" s="59" t="s">
        <v>110</v>
      </c>
      <c r="W18" s="59" t="s">
        <v>110</v>
      </c>
      <c r="X18" s="59" t="s">
        <v>29</v>
      </c>
      <c r="Y18" s="72" t="s">
        <v>165</v>
      </c>
    </row>
    <row r="19" spans="1:25" ht="56" hidden="1" x14ac:dyDescent="0.35">
      <c r="A19" s="71" t="s">
        <v>24</v>
      </c>
      <c r="B19" s="11" t="s">
        <v>156</v>
      </c>
      <c r="C19" s="12" t="s">
        <v>157</v>
      </c>
      <c r="D19" s="12" t="s">
        <v>158</v>
      </c>
      <c r="E19" s="18" t="str">
        <f>+IFERROR(VLOOKUP(C19,[4]!Tabla3[#Data],2,0),"")</f>
        <v/>
      </c>
      <c r="F19" s="11" t="s">
        <v>10</v>
      </c>
      <c r="G19" s="11" t="s">
        <v>103</v>
      </c>
      <c r="H19" s="11" t="s">
        <v>159</v>
      </c>
      <c r="I19" s="11" t="s">
        <v>160</v>
      </c>
      <c r="J19" s="13" t="s">
        <v>163</v>
      </c>
      <c r="K19" s="52"/>
      <c r="L19" s="56">
        <v>0.2</v>
      </c>
      <c r="M19" s="56">
        <v>0.4</v>
      </c>
      <c r="N19" s="56" t="s">
        <v>109</v>
      </c>
      <c r="O19" s="56" t="s">
        <v>114</v>
      </c>
      <c r="P19" s="57" t="s">
        <v>25</v>
      </c>
      <c r="Q19" s="56">
        <v>0.2</v>
      </c>
      <c r="R19" s="56">
        <v>0.2</v>
      </c>
      <c r="S19" s="56" t="s">
        <v>109</v>
      </c>
      <c r="T19" s="56" t="s">
        <v>114</v>
      </c>
      <c r="U19" s="57" t="s">
        <v>25</v>
      </c>
      <c r="V19" s="59" t="s">
        <v>110</v>
      </c>
      <c r="W19" s="59" t="s">
        <v>110</v>
      </c>
      <c r="X19" s="59" t="s">
        <v>29</v>
      </c>
      <c r="Y19" s="72" t="s">
        <v>166</v>
      </c>
    </row>
    <row r="20" spans="1:25" ht="130.5" hidden="1" x14ac:dyDescent="0.35">
      <c r="A20" s="71" t="s">
        <v>26</v>
      </c>
      <c r="B20" s="11" t="s">
        <v>156</v>
      </c>
      <c r="C20" s="12" t="s">
        <v>98</v>
      </c>
      <c r="D20" s="12" t="s">
        <v>99</v>
      </c>
      <c r="E20" s="18" t="str">
        <f>+IFERROR(VLOOKUP(C20,[4]!Tabla3[#Data],2,0),"")</f>
        <v/>
      </c>
      <c r="F20" s="11" t="s">
        <v>10</v>
      </c>
      <c r="G20" s="11" t="s">
        <v>103</v>
      </c>
      <c r="H20" s="11" t="s">
        <v>161</v>
      </c>
      <c r="I20" s="11" t="s">
        <v>162</v>
      </c>
      <c r="J20" s="13" t="s">
        <v>164</v>
      </c>
      <c r="K20" s="62"/>
      <c r="L20" s="56">
        <v>0.2</v>
      </c>
      <c r="M20" s="56">
        <v>0.4</v>
      </c>
      <c r="N20" s="56" t="s">
        <v>109</v>
      </c>
      <c r="O20" s="56" t="s">
        <v>114</v>
      </c>
      <c r="P20" s="57" t="s">
        <v>25</v>
      </c>
      <c r="Q20" s="56">
        <v>0.24</v>
      </c>
      <c r="R20" s="56">
        <v>0.4</v>
      </c>
      <c r="S20" s="56" t="s">
        <v>109</v>
      </c>
      <c r="T20" s="56" t="s">
        <v>114</v>
      </c>
      <c r="U20" s="57" t="s">
        <v>25</v>
      </c>
      <c r="V20" s="57" t="s">
        <v>110</v>
      </c>
      <c r="W20" s="57" t="s">
        <v>110</v>
      </c>
      <c r="X20" s="57" t="s">
        <v>29</v>
      </c>
      <c r="Y20" s="72" t="s">
        <v>167</v>
      </c>
    </row>
    <row r="21" spans="1:25" ht="159" hidden="1" customHeight="1" x14ac:dyDescent="0.35">
      <c r="A21" s="71" t="s">
        <v>34</v>
      </c>
      <c r="B21" s="11" t="s">
        <v>168</v>
      </c>
      <c r="C21" s="12" t="s">
        <v>98</v>
      </c>
      <c r="D21" s="12" t="s">
        <v>169</v>
      </c>
      <c r="E21" s="18" t="str">
        <f>+IFERROR(VLOOKUP(C21,[5]!Tabla3[#Data],2,0),"")</f>
        <v/>
      </c>
      <c r="F21" s="11" t="s">
        <v>10</v>
      </c>
      <c r="G21" s="11" t="s">
        <v>103</v>
      </c>
      <c r="H21" s="11" t="s">
        <v>170</v>
      </c>
      <c r="I21" s="11" t="s">
        <v>171</v>
      </c>
      <c r="J21" s="13" t="s">
        <v>174</v>
      </c>
      <c r="K21" s="52"/>
      <c r="L21" s="56">
        <v>0.4</v>
      </c>
      <c r="M21" s="56">
        <v>0.6</v>
      </c>
      <c r="N21" s="56" t="s">
        <v>7</v>
      </c>
      <c r="O21" s="56" t="s">
        <v>14</v>
      </c>
      <c r="P21" s="57" t="s">
        <v>14</v>
      </c>
      <c r="Q21" s="56">
        <v>0.16</v>
      </c>
      <c r="R21" s="56">
        <v>0.6</v>
      </c>
      <c r="S21" s="56" t="s">
        <v>109</v>
      </c>
      <c r="T21" s="56" t="s">
        <v>14</v>
      </c>
      <c r="U21" s="57" t="s">
        <v>14</v>
      </c>
      <c r="V21" s="57" t="s">
        <v>110</v>
      </c>
      <c r="W21" s="57" t="s">
        <v>110</v>
      </c>
      <c r="X21" s="57" t="s">
        <v>29</v>
      </c>
      <c r="Y21" s="72" t="s">
        <v>179</v>
      </c>
    </row>
    <row r="22" spans="1:25" ht="87" hidden="1" x14ac:dyDescent="0.35">
      <c r="A22" s="71" t="s">
        <v>35</v>
      </c>
      <c r="B22" s="11" t="s">
        <v>168</v>
      </c>
      <c r="C22" s="12" t="s">
        <v>98</v>
      </c>
      <c r="D22" s="12" t="s">
        <v>99</v>
      </c>
      <c r="E22" s="18" t="str">
        <f>+IFERROR(VLOOKUP(C22,[5]!Tabla3[#Data],2,0),"")</f>
        <v/>
      </c>
      <c r="F22" s="11" t="s">
        <v>10</v>
      </c>
      <c r="G22" s="11" t="s">
        <v>127</v>
      </c>
      <c r="H22" s="11" t="s">
        <v>172</v>
      </c>
      <c r="I22" s="11" t="s">
        <v>173</v>
      </c>
      <c r="J22" s="13" t="s">
        <v>175</v>
      </c>
      <c r="K22" s="52"/>
      <c r="L22" s="56">
        <v>0.4</v>
      </c>
      <c r="M22" s="56">
        <v>0.4</v>
      </c>
      <c r="N22" s="56" t="s">
        <v>7</v>
      </c>
      <c r="O22" s="56" t="s">
        <v>114</v>
      </c>
      <c r="P22" s="57" t="s">
        <v>14</v>
      </c>
      <c r="Q22" s="56">
        <v>0.16</v>
      </c>
      <c r="R22" s="56">
        <v>0.4</v>
      </c>
      <c r="S22" s="56" t="s">
        <v>7</v>
      </c>
      <c r="T22" s="56" t="s">
        <v>121</v>
      </c>
      <c r="U22" s="57" t="s">
        <v>25</v>
      </c>
      <c r="V22" s="57" t="s">
        <v>110</v>
      </c>
      <c r="W22" s="57" t="s">
        <v>110</v>
      </c>
      <c r="X22" s="57" t="s">
        <v>29</v>
      </c>
      <c r="Y22" s="72" t="s">
        <v>180</v>
      </c>
    </row>
    <row r="23" spans="1:25" ht="70" x14ac:dyDescent="0.35">
      <c r="A23" s="71" t="s">
        <v>12</v>
      </c>
      <c r="B23" s="11" t="s">
        <v>182</v>
      </c>
      <c r="C23" s="12" t="s">
        <v>98</v>
      </c>
      <c r="D23" s="12" t="s">
        <v>169</v>
      </c>
      <c r="E23" s="18" t="str">
        <f>+IFERROR(VLOOKUP(C23,[6]!Tabla3[#Data],2,0),"")</f>
        <v/>
      </c>
      <c r="F23" s="11" t="s">
        <v>10</v>
      </c>
      <c r="G23" s="11" t="s">
        <v>103</v>
      </c>
      <c r="H23" s="11" t="s">
        <v>183</v>
      </c>
      <c r="I23" s="11" t="s">
        <v>184</v>
      </c>
      <c r="J23" s="13" t="s">
        <v>185</v>
      </c>
      <c r="K23" s="52"/>
      <c r="L23" s="56">
        <v>0.8</v>
      </c>
      <c r="M23" s="56">
        <v>0.6</v>
      </c>
      <c r="N23" s="56" t="s">
        <v>19</v>
      </c>
      <c r="O23" s="56" t="s">
        <v>14</v>
      </c>
      <c r="P23" s="57" t="s">
        <v>13</v>
      </c>
      <c r="Q23" s="56">
        <v>0.08</v>
      </c>
      <c r="R23" s="56">
        <v>0.6</v>
      </c>
      <c r="S23" s="56" t="s">
        <v>109</v>
      </c>
      <c r="T23" s="56" t="s">
        <v>14</v>
      </c>
      <c r="U23" s="57" t="s">
        <v>14</v>
      </c>
      <c r="V23" s="57" t="s">
        <v>110</v>
      </c>
      <c r="W23" s="57" t="s">
        <v>110</v>
      </c>
      <c r="X23" s="57" t="s">
        <v>29</v>
      </c>
      <c r="Y23" s="72" t="s">
        <v>192</v>
      </c>
    </row>
    <row r="24" spans="1:25" ht="58" hidden="1" x14ac:dyDescent="0.35">
      <c r="A24" s="71" t="s">
        <v>41</v>
      </c>
      <c r="B24" s="11" t="s">
        <v>197</v>
      </c>
      <c r="C24" s="12" t="s">
        <v>98</v>
      </c>
      <c r="D24" s="12" t="s">
        <v>99</v>
      </c>
      <c r="E24" s="18" t="str">
        <f>+IFERROR(VLOOKUP(C24,[7]!Tabla3[#Data],2,0),"")</f>
        <v/>
      </c>
      <c r="F24" s="11" t="s">
        <v>10</v>
      </c>
      <c r="G24" s="11" t="s">
        <v>103</v>
      </c>
      <c r="H24" s="11" t="s">
        <v>198</v>
      </c>
      <c r="I24" s="11" t="s">
        <v>199</v>
      </c>
      <c r="J24" s="13" t="s">
        <v>202</v>
      </c>
      <c r="K24" s="52"/>
      <c r="L24" s="56">
        <v>0.6</v>
      </c>
      <c r="M24" s="56">
        <v>0.4</v>
      </c>
      <c r="N24" s="56" t="s">
        <v>108</v>
      </c>
      <c r="O24" s="56" t="s">
        <v>114</v>
      </c>
      <c r="P24" s="57" t="s">
        <v>14</v>
      </c>
      <c r="Q24" s="56">
        <v>0.16</v>
      </c>
      <c r="R24" s="56">
        <v>0.4</v>
      </c>
      <c r="S24" s="56" t="s">
        <v>109</v>
      </c>
      <c r="T24" s="56" t="s">
        <v>114</v>
      </c>
      <c r="U24" s="57" t="s">
        <v>25</v>
      </c>
      <c r="V24" s="57" t="s">
        <v>110</v>
      </c>
      <c r="W24" s="57" t="s">
        <v>139</v>
      </c>
      <c r="X24" s="57" t="s">
        <v>139</v>
      </c>
      <c r="Y24" s="72" t="s">
        <v>207</v>
      </c>
    </row>
    <row r="25" spans="1:25" ht="101.5" hidden="1" x14ac:dyDescent="0.35">
      <c r="A25" s="71" t="s">
        <v>42</v>
      </c>
      <c r="B25" s="11" t="s">
        <v>197</v>
      </c>
      <c r="C25" s="12" t="s">
        <v>98</v>
      </c>
      <c r="D25" s="12" t="s">
        <v>99</v>
      </c>
      <c r="E25" s="18" t="str">
        <f>+IFERROR(VLOOKUP(C25,[7]!Tabla3[#Data],2,0),"")</f>
        <v/>
      </c>
      <c r="F25" s="11" t="s">
        <v>10</v>
      </c>
      <c r="G25" s="11" t="s">
        <v>127</v>
      </c>
      <c r="H25" s="11" t="s">
        <v>200</v>
      </c>
      <c r="I25" s="11" t="s">
        <v>201</v>
      </c>
      <c r="J25" s="13" t="s">
        <v>203</v>
      </c>
      <c r="K25" s="52"/>
      <c r="L25" s="56">
        <v>0.6</v>
      </c>
      <c r="M25" s="56">
        <v>0.8</v>
      </c>
      <c r="N25" s="56" t="s">
        <v>108</v>
      </c>
      <c r="O25" s="56" t="s">
        <v>137</v>
      </c>
      <c r="P25" s="57" t="s">
        <v>13</v>
      </c>
      <c r="Q25" s="56">
        <v>0.16</v>
      </c>
      <c r="R25" s="56">
        <v>0.8</v>
      </c>
      <c r="S25" s="56" t="s">
        <v>108</v>
      </c>
      <c r="T25" s="56" t="s">
        <v>121</v>
      </c>
      <c r="U25" s="57" t="s">
        <v>14</v>
      </c>
      <c r="V25" s="59" t="s">
        <v>110</v>
      </c>
      <c r="W25" s="59" t="s">
        <v>110</v>
      </c>
      <c r="X25" s="59" t="s">
        <v>29</v>
      </c>
      <c r="Y25" s="72" t="s">
        <v>208</v>
      </c>
    </row>
    <row r="26" spans="1:25" ht="117" hidden="1" customHeight="1" x14ac:dyDescent="0.35">
      <c r="A26" s="71" t="s">
        <v>42</v>
      </c>
      <c r="B26" s="11" t="s">
        <v>197</v>
      </c>
      <c r="C26" s="12" t="s">
        <v>98</v>
      </c>
      <c r="D26" s="12" t="s">
        <v>99</v>
      </c>
      <c r="E26" s="18" t="str">
        <f>+IFERROR(VLOOKUP(C26,[7]!Tabla3[#Data],2,0),"")</f>
        <v/>
      </c>
      <c r="F26" s="11" t="s">
        <v>10</v>
      </c>
      <c r="G26" s="11" t="s">
        <v>127</v>
      </c>
      <c r="H26" s="11" t="s">
        <v>200</v>
      </c>
      <c r="I26" s="11" t="s">
        <v>201</v>
      </c>
      <c r="J26" s="13" t="s">
        <v>203</v>
      </c>
      <c r="K26" s="62"/>
      <c r="L26" s="56">
        <v>0.2</v>
      </c>
      <c r="M26" s="56">
        <v>0.8</v>
      </c>
      <c r="N26" s="56" t="s">
        <v>109</v>
      </c>
      <c r="O26" s="56" t="s">
        <v>137</v>
      </c>
      <c r="P26" s="57" t="s">
        <v>13</v>
      </c>
      <c r="Q26" s="56">
        <v>0.16</v>
      </c>
      <c r="R26" s="56">
        <v>0.8</v>
      </c>
      <c r="S26" s="56" t="s">
        <v>108</v>
      </c>
      <c r="T26" s="56" t="s">
        <v>121</v>
      </c>
      <c r="U26" s="57" t="s">
        <v>14</v>
      </c>
      <c r="V26" s="59" t="s">
        <v>110</v>
      </c>
      <c r="W26" s="59" t="s">
        <v>110</v>
      </c>
      <c r="X26" s="59" t="s">
        <v>29</v>
      </c>
      <c r="Y26" s="72" t="s">
        <v>209</v>
      </c>
    </row>
    <row r="27" spans="1:25" ht="120.75" hidden="1" customHeight="1" x14ac:dyDescent="0.35">
      <c r="A27" s="71" t="s">
        <v>47</v>
      </c>
      <c r="B27" s="11" t="s">
        <v>218</v>
      </c>
      <c r="C27" s="12" t="s">
        <v>98</v>
      </c>
      <c r="D27" s="12" t="s">
        <v>169</v>
      </c>
      <c r="E27" s="18" t="str">
        <f>+IFERROR(VLOOKUP(C27,[8]!Tabla3[#Data],2,0),"")</f>
        <v/>
      </c>
      <c r="F27" s="11" t="s">
        <v>10</v>
      </c>
      <c r="G27" s="11" t="s">
        <v>127</v>
      </c>
      <c r="H27" s="11" t="s">
        <v>213</v>
      </c>
      <c r="I27" s="11" t="s">
        <v>214</v>
      </c>
      <c r="J27" s="13" t="s">
        <v>216</v>
      </c>
      <c r="K27" s="52"/>
      <c r="L27" s="56">
        <v>0.6</v>
      </c>
      <c r="M27" s="56">
        <v>0.4</v>
      </c>
      <c r="N27" s="56" t="s">
        <v>108</v>
      </c>
      <c r="O27" s="56" t="s">
        <v>114</v>
      </c>
      <c r="P27" s="57" t="s">
        <v>14</v>
      </c>
      <c r="Q27" s="56">
        <v>0.16</v>
      </c>
      <c r="R27" s="56">
        <v>0.26</v>
      </c>
      <c r="S27" s="56" t="s">
        <v>109</v>
      </c>
      <c r="T27" s="56" t="s">
        <v>114</v>
      </c>
      <c r="U27" s="57" t="s">
        <v>25</v>
      </c>
      <c r="V27" s="57" t="s">
        <v>110</v>
      </c>
      <c r="W27" s="57" t="s">
        <v>110</v>
      </c>
      <c r="X27" s="57" t="s">
        <v>139</v>
      </c>
      <c r="Y27" s="72" t="s">
        <v>229</v>
      </c>
    </row>
    <row r="28" spans="1:25" ht="131.25" hidden="1" customHeight="1" x14ac:dyDescent="0.35">
      <c r="A28" s="71" t="s">
        <v>47</v>
      </c>
      <c r="B28" s="11" t="s">
        <v>218</v>
      </c>
      <c r="C28" s="12" t="s">
        <v>98</v>
      </c>
      <c r="D28" s="12" t="s">
        <v>169</v>
      </c>
      <c r="E28" s="18" t="str">
        <f>+IFERROR(VLOOKUP(C28,[8]!Tabla3[#Data],2,0),"")</f>
        <v/>
      </c>
      <c r="F28" s="11" t="s">
        <v>10</v>
      </c>
      <c r="G28" s="11" t="s">
        <v>127</v>
      </c>
      <c r="H28" s="11" t="s">
        <v>213</v>
      </c>
      <c r="I28" s="11" t="s">
        <v>214</v>
      </c>
      <c r="J28" s="13" t="s">
        <v>216</v>
      </c>
      <c r="K28" s="52"/>
      <c r="L28" s="56">
        <v>0.6</v>
      </c>
      <c r="M28" s="56">
        <v>0.4</v>
      </c>
      <c r="N28" s="56" t="s">
        <v>108</v>
      </c>
      <c r="O28" s="56" t="s">
        <v>114</v>
      </c>
      <c r="P28" s="57" t="s">
        <v>14</v>
      </c>
      <c r="Q28" s="56">
        <v>0.16</v>
      </c>
      <c r="R28" s="56">
        <v>0.26</v>
      </c>
      <c r="S28" s="56" t="s">
        <v>109</v>
      </c>
      <c r="T28" s="56" t="s">
        <v>114</v>
      </c>
      <c r="U28" s="57" t="s">
        <v>25</v>
      </c>
      <c r="V28" s="57" t="s">
        <v>110</v>
      </c>
      <c r="W28" s="57" t="s">
        <v>110</v>
      </c>
      <c r="X28" s="57" t="s">
        <v>139</v>
      </c>
      <c r="Y28" s="72" t="s">
        <v>230</v>
      </c>
    </row>
    <row r="29" spans="1:25" ht="123" hidden="1" customHeight="1" x14ac:dyDescent="0.35">
      <c r="A29" s="71" t="s">
        <v>47</v>
      </c>
      <c r="B29" s="11" t="s">
        <v>218</v>
      </c>
      <c r="C29" s="12" t="s">
        <v>98</v>
      </c>
      <c r="D29" s="12" t="s">
        <v>169</v>
      </c>
      <c r="E29" s="18" t="str">
        <f>+IFERROR(VLOOKUP(C29,[8]!Tabla3[#Data],2,0),"")</f>
        <v/>
      </c>
      <c r="F29" s="11" t="s">
        <v>10</v>
      </c>
      <c r="G29" s="11" t="s">
        <v>127</v>
      </c>
      <c r="H29" s="11" t="s">
        <v>213</v>
      </c>
      <c r="I29" s="11" t="s">
        <v>214</v>
      </c>
      <c r="J29" s="13" t="s">
        <v>216</v>
      </c>
      <c r="K29" s="62"/>
      <c r="L29" s="56">
        <v>0.6</v>
      </c>
      <c r="M29" s="56">
        <v>0.4</v>
      </c>
      <c r="N29" s="56" t="s">
        <v>108</v>
      </c>
      <c r="O29" s="56" t="s">
        <v>114</v>
      </c>
      <c r="P29" s="57" t="s">
        <v>14</v>
      </c>
      <c r="Q29" s="56">
        <v>0.6</v>
      </c>
      <c r="R29" s="56">
        <v>0.26</v>
      </c>
      <c r="S29" s="56" t="s">
        <v>109</v>
      </c>
      <c r="T29" s="56" t="s">
        <v>114</v>
      </c>
      <c r="U29" s="57" t="s">
        <v>25</v>
      </c>
      <c r="V29" s="57" t="s">
        <v>110</v>
      </c>
      <c r="W29" s="57" t="s">
        <v>110</v>
      </c>
      <c r="X29" s="57" t="s">
        <v>139</v>
      </c>
      <c r="Y29" s="72" t="s">
        <v>231</v>
      </c>
    </row>
    <row r="30" spans="1:25" ht="199.5" hidden="1" customHeight="1" x14ac:dyDescent="0.35">
      <c r="A30" s="71" t="s">
        <v>48</v>
      </c>
      <c r="B30" s="11" t="s">
        <v>218</v>
      </c>
      <c r="C30" s="12" t="s">
        <v>98</v>
      </c>
      <c r="D30" s="12" t="s">
        <v>99</v>
      </c>
      <c r="E30" s="18" t="str">
        <f>+IFERROR(VLOOKUP(C30,[8]!Tabla3[#Data],2,0),"")</f>
        <v/>
      </c>
      <c r="F30" s="11" t="s">
        <v>10</v>
      </c>
      <c r="G30" s="11" t="s">
        <v>127</v>
      </c>
      <c r="H30" s="11" t="s">
        <v>215</v>
      </c>
      <c r="I30" s="11"/>
      <c r="J30" s="13" t="s">
        <v>217</v>
      </c>
      <c r="K30" s="62"/>
      <c r="L30" s="56">
        <v>0.6</v>
      </c>
      <c r="M30" s="56">
        <v>0.4</v>
      </c>
      <c r="N30" s="56" t="s">
        <v>108</v>
      </c>
      <c r="O30" s="56" t="s">
        <v>114</v>
      </c>
      <c r="P30" s="57" t="s">
        <v>14</v>
      </c>
      <c r="Q30" s="56">
        <v>0.16</v>
      </c>
      <c r="R30" s="56">
        <v>0.4</v>
      </c>
      <c r="S30" s="56" t="s">
        <v>108</v>
      </c>
      <c r="T30" s="56" t="s">
        <v>121</v>
      </c>
      <c r="U30" s="57" t="s">
        <v>14</v>
      </c>
      <c r="V30" s="57" t="s">
        <v>110</v>
      </c>
      <c r="W30" s="57" t="s">
        <v>110</v>
      </c>
      <c r="X30" s="57" t="s">
        <v>29</v>
      </c>
      <c r="Y30" s="72" t="s">
        <v>232</v>
      </c>
    </row>
    <row r="31" spans="1:25" ht="194.25" hidden="1" customHeight="1" x14ac:dyDescent="0.35">
      <c r="A31" s="71" t="s">
        <v>37</v>
      </c>
      <c r="B31" s="11" t="s">
        <v>239</v>
      </c>
      <c r="C31" s="12" t="s">
        <v>98</v>
      </c>
      <c r="D31" s="12" t="s">
        <v>169</v>
      </c>
      <c r="E31" s="18" t="str">
        <f>+IFERROR(VLOOKUP(C31,[15]!Tabla3[#Data],2,0),"")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31" s="11" t="s">
        <v>10</v>
      </c>
      <c r="G31" s="11" t="s">
        <v>103</v>
      </c>
      <c r="H31" s="11" t="s">
        <v>240</v>
      </c>
      <c r="I31" s="11" t="s">
        <v>241</v>
      </c>
      <c r="J31" s="13" t="s">
        <v>244</v>
      </c>
      <c r="K31" s="52"/>
      <c r="L31" s="56">
        <v>0.6</v>
      </c>
      <c r="M31" s="56">
        <v>0.6</v>
      </c>
      <c r="N31" s="56" t="s">
        <v>108</v>
      </c>
      <c r="O31" s="56" t="s">
        <v>14</v>
      </c>
      <c r="P31" s="57" t="s">
        <v>14</v>
      </c>
      <c r="Q31" s="56">
        <v>0.16</v>
      </c>
      <c r="R31" s="56">
        <v>0.6</v>
      </c>
      <c r="S31" s="56" t="s">
        <v>109</v>
      </c>
      <c r="T31" s="56" t="s">
        <v>14</v>
      </c>
      <c r="U31" s="57" t="s">
        <v>14</v>
      </c>
      <c r="V31" s="57" t="s">
        <v>110</v>
      </c>
      <c r="W31" s="57" t="s">
        <v>110</v>
      </c>
      <c r="X31" s="57" t="s">
        <v>29</v>
      </c>
      <c r="Y31" s="72" t="s">
        <v>254</v>
      </c>
    </row>
    <row r="32" spans="1:25" ht="117.75" hidden="1" customHeight="1" x14ac:dyDescent="0.35">
      <c r="A32" s="71" t="s">
        <v>38</v>
      </c>
      <c r="B32" s="11" t="s">
        <v>239</v>
      </c>
      <c r="C32" s="12" t="s">
        <v>98</v>
      </c>
      <c r="D32" s="12" t="s">
        <v>99</v>
      </c>
      <c r="E32" s="18" t="str">
        <f>+IFERROR(VLOOKUP(C32,[15]!Tabla3[#Data],2,0),"")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32" s="11" t="s">
        <v>10</v>
      </c>
      <c r="G32" s="11" t="s">
        <v>127</v>
      </c>
      <c r="H32" s="11" t="s">
        <v>242</v>
      </c>
      <c r="I32" s="11" t="s">
        <v>243</v>
      </c>
      <c r="J32" s="13" t="s">
        <v>245</v>
      </c>
      <c r="K32" s="52"/>
      <c r="L32" s="56">
        <v>0.6</v>
      </c>
      <c r="M32" s="56">
        <v>0.6</v>
      </c>
      <c r="N32" s="56" t="s">
        <v>108</v>
      </c>
      <c r="O32" s="56" t="s">
        <v>14</v>
      </c>
      <c r="P32" s="57" t="s">
        <v>14</v>
      </c>
      <c r="Q32" s="56">
        <v>0.16</v>
      </c>
      <c r="R32" s="56">
        <v>0.6</v>
      </c>
      <c r="S32" s="56" t="s">
        <v>108</v>
      </c>
      <c r="T32" s="56" t="s">
        <v>121</v>
      </c>
      <c r="U32" s="57" t="s">
        <v>14</v>
      </c>
      <c r="V32" s="57" t="s">
        <v>110</v>
      </c>
      <c r="W32" s="57" t="s">
        <v>110</v>
      </c>
      <c r="X32" s="57" t="s">
        <v>29</v>
      </c>
      <c r="Y32" s="72" t="s">
        <v>255</v>
      </c>
    </row>
    <row r="33" spans="1:26" ht="109.5" hidden="1" customHeight="1" x14ac:dyDescent="0.35">
      <c r="A33" s="71" t="s">
        <v>21</v>
      </c>
      <c r="B33" s="11" t="s">
        <v>260</v>
      </c>
      <c r="C33" s="12" t="s">
        <v>98</v>
      </c>
      <c r="D33" s="12" t="s">
        <v>99</v>
      </c>
      <c r="E33" s="18" t="str">
        <f>+IFERROR(VLOOKUP(C33,[9]!Tabla3[#Data],2,0),"")</f>
        <v/>
      </c>
      <c r="F33" s="11" t="s">
        <v>10</v>
      </c>
      <c r="G33" s="11" t="s">
        <v>103</v>
      </c>
      <c r="H33" s="11" t="s">
        <v>261</v>
      </c>
      <c r="I33" s="11" t="s">
        <v>262</v>
      </c>
      <c r="J33" s="13" t="s">
        <v>271</v>
      </c>
      <c r="K33" s="52"/>
      <c r="L33" s="56">
        <v>0.6</v>
      </c>
      <c r="M33" s="56">
        <v>0.8</v>
      </c>
      <c r="N33" s="56" t="s">
        <v>108</v>
      </c>
      <c r="O33" s="56" t="s">
        <v>137</v>
      </c>
      <c r="P33" s="57" t="s">
        <v>13</v>
      </c>
      <c r="Q33" s="56">
        <v>0.12</v>
      </c>
      <c r="R33" s="56">
        <v>0.8</v>
      </c>
      <c r="S33" s="56" t="s">
        <v>109</v>
      </c>
      <c r="T33" s="56" t="s">
        <v>137</v>
      </c>
      <c r="U33" s="57" t="s">
        <v>13</v>
      </c>
      <c r="V33" s="57" t="s">
        <v>110</v>
      </c>
      <c r="W33" s="57" t="s">
        <v>110</v>
      </c>
      <c r="X33" s="57" t="s">
        <v>284</v>
      </c>
      <c r="Y33" s="73" t="s">
        <v>285</v>
      </c>
    </row>
    <row r="34" spans="1:26" ht="84" hidden="1" x14ac:dyDescent="0.35">
      <c r="A34" s="71" t="s">
        <v>20</v>
      </c>
      <c r="B34" s="11" t="s">
        <v>260</v>
      </c>
      <c r="C34" s="12" t="s">
        <v>98</v>
      </c>
      <c r="D34" s="12" t="s">
        <v>99</v>
      </c>
      <c r="E34" s="18" t="str">
        <f>+IFERROR(VLOOKUP(C34,[9]!Tabla3[#Data],2,0),"")</f>
        <v/>
      </c>
      <c r="F34" s="11" t="s">
        <v>10</v>
      </c>
      <c r="G34" s="11" t="s">
        <v>127</v>
      </c>
      <c r="H34" s="11" t="s">
        <v>263</v>
      </c>
      <c r="I34" s="11" t="s">
        <v>264</v>
      </c>
      <c r="J34" s="13" t="s">
        <v>272</v>
      </c>
      <c r="K34" s="52"/>
      <c r="L34" s="56">
        <v>0.4</v>
      </c>
      <c r="M34" s="56">
        <v>0.6</v>
      </c>
      <c r="N34" s="56" t="s">
        <v>7</v>
      </c>
      <c r="O34" s="56" t="s">
        <v>14</v>
      </c>
      <c r="P34" s="57" t="s">
        <v>14</v>
      </c>
      <c r="Q34" s="56">
        <v>0.18</v>
      </c>
      <c r="R34" s="56">
        <v>0.6</v>
      </c>
      <c r="S34" s="56" t="s">
        <v>7</v>
      </c>
      <c r="T34" s="56" t="s">
        <v>121</v>
      </c>
      <c r="U34" s="57" t="s">
        <v>25</v>
      </c>
      <c r="V34" s="57" t="s">
        <v>110</v>
      </c>
      <c r="W34" s="57" t="s">
        <v>110</v>
      </c>
      <c r="X34" s="57" t="s">
        <v>139</v>
      </c>
      <c r="Y34" s="74" t="s">
        <v>286</v>
      </c>
    </row>
    <row r="35" spans="1:26" ht="149.25" hidden="1" customHeight="1" x14ac:dyDescent="0.35">
      <c r="A35" s="71" t="s">
        <v>20</v>
      </c>
      <c r="B35" s="11" t="s">
        <v>260</v>
      </c>
      <c r="C35" s="12" t="s">
        <v>98</v>
      </c>
      <c r="D35" s="12" t="s">
        <v>99</v>
      </c>
      <c r="E35" s="18" t="str">
        <f>+IFERROR(VLOOKUP(C35,[9]!Tabla3[#Data],2,0),"")</f>
        <v/>
      </c>
      <c r="F35" s="11" t="s">
        <v>10</v>
      </c>
      <c r="G35" s="11" t="s">
        <v>127</v>
      </c>
      <c r="H35" s="11" t="s">
        <v>263</v>
      </c>
      <c r="I35" s="11" t="s">
        <v>264</v>
      </c>
      <c r="J35" s="13" t="s">
        <v>272</v>
      </c>
      <c r="K35" s="52"/>
      <c r="L35" s="56">
        <v>0.4</v>
      </c>
      <c r="M35" s="56">
        <v>0.8</v>
      </c>
      <c r="N35" s="56" t="s">
        <v>7</v>
      </c>
      <c r="O35" s="56" t="s">
        <v>137</v>
      </c>
      <c r="P35" s="57" t="s">
        <v>13</v>
      </c>
      <c r="Q35" s="56">
        <v>0.18</v>
      </c>
      <c r="R35" s="56">
        <v>0.8</v>
      </c>
      <c r="S35" s="56" t="s">
        <v>7</v>
      </c>
      <c r="T35" s="56" t="s">
        <v>114</v>
      </c>
      <c r="U35" s="57" t="s">
        <v>14</v>
      </c>
      <c r="V35" s="57" t="s">
        <v>110</v>
      </c>
      <c r="W35" s="57" t="s">
        <v>110</v>
      </c>
      <c r="X35" s="57" t="s">
        <v>29</v>
      </c>
      <c r="Y35" s="74" t="s">
        <v>287</v>
      </c>
    </row>
    <row r="36" spans="1:26" ht="149.25" hidden="1" customHeight="1" x14ac:dyDescent="0.35">
      <c r="A36" s="71" t="s">
        <v>16</v>
      </c>
      <c r="B36" s="11" t="s">
        <v>260</v>
      </c>
      <c r="C36" s="12" t="s">
        <v>98</v>
      </c>
      <c r="D36" s="12" t="s">
        <v>247</v>
      </c>
      <c r="E36" s="18" t="str">
        <f>+IFERROR(VLOOKUP(C36,[9]!Tabla3[#Data],2,0),"")</f>
        <v/>
      </c>
      <c r="F36" s="11" t="s">
        <v>10</v>
      </c>
      <c r="G36" s="11" t="s">
        <v>103</v>
      </c>
      <c r="H36" s="11" t="s">
        <v>265</v>
      </c>
      <c r="I36" s="11" t="s">
        <v>266</v>
      </c>
      <c r="J36" s="13" t="s">
        <v>273</v>
      </c>
      <c r="K36" s="52"/>
      <c r="L36" s="56">
        <v>0.4</v>
      </c>
      <c r="M36" s="56">
        <v>0.8</v>
      </c>
      <c r="N36" s="56" t="s">
        <v>7</v>
      </c>
      <c r="O36" s="56" t="s">
        <v>137</v>
      </c>
      <c r="P36" s="57" t="s">
        <v>13</v>
      </c>
      <c r="Q36" s="56">
        <v>0.24</v>
      </c>
      <c r="R36" s="56">
        <v>0.8</v>
      </c>
      <c r="S36" s="56" t="s">
        <v>7</v>
      </c>
      <c r="T36" s="56" t="s">
        <v>114</v>
      </c>
      <c r="U36" s="57" t="s">
        <v>14</v>
      </c>
      <c r="V36" s="57" t="s">
        <v>110</v>
      </c>
      <c r="W36" s="57" t="s">
        <v>110</v>
      </c>
      <c r="X36" s="57" t="s">
        <v>29</v>
      </c>
      <c r="Y36" s="74" t="s">
        <v>288</v>
      </c>
    </row>
    <row r="37" spans="1:26" ht="139.5" hidden="1" customHeight="1" x14ac:dyDescent="0.35">
      <c r="A37" s="71" t="s">
        <v>17</v>
      </c>
      <c r="B37" s="11" t="s">
        <v>260</v>
      </c>
      <c r="C37" s="12" t="s">
        <v>98</v>
      </c>
      <c r="D37" s="12" t="s">
        <v>247</v>
      </c>
      <c r="E37" s="18" t="str">
        <f>+IFERROR(VLOOKUP(C37,[9]!Tabla3[#Data],2,0),"")</f>
        <v/>
      </c>
      <c r="F37" s="11" t="s">
        <v>10</v>
      </c>
      <c r="G37" s="11" t="s">
        <v>103</v>
      </c>
      <c r="H37" s="11" t="s">
        <v>267</v>
      </c>
      <c r="I37" s="11" t="s">
        <v>268</v>
      </c>
      <c r="J37" s="13" t="s">
        <v>274</v>
      </c>
      <c r="K37" s="52"/>
      <c r="L37" s="56">
        <v>0.4</v>
      </c>
      <c r="M37" s="56">
        <v>0.6</v>
      </c>
      <c r="N37" s="56" t="s">
        <v>7</v>
      </c>
      <c r="O37" s="56" t="s">
        <v>14</v>
      </c>
      <c r="P37" s="57" t="s">
        <v>14</v>
      </c>
      <c r="Q37" s="56">
        <v>0.24</v>
      </c>
      <c r="R37" s="56">
        <v>0.6</v>
      </c>
      <c r="S37" s="56" t="s">
        <v>7</v>
      </c>
      <c r="T37" s="56" t="s">
        <v>114</v>
      </c>
      <c r="U37" s="57" t="s">
        <v>14</v>
      </c>
      <c r="V37" s="57" t="s">
        <v>110</v>
      </c>
      <c r="W37" s="57" t="s">
        <v>110</v>
      </c>
      <c r="X37" s="57" t="s">
        <v>29</v>
      </c>
      <c r="Y37" s="74" t="s">
        <v>289</v>
      </c>
    </row>
    <row r="38" spans="1:26" ht="139.5" hidden="1" customHeight="1" x14ac:dyDescent="0.35">
      <c r="A38" s="71" t="s">
        <v>23</v>
      </c>
      <c r="B38" s="11" t="s">
        <v>260</v>
      </c>
      <c r="C38" s="12" t="s">
        <v>98</v>
      </c>
      <c r="D38" s="12" t="s">
        <v>269</v>
      </c>
      <c r="E38" s="18" t="str">
        <f>+IFERROR(VLOOKUP(C38,[9]!Tabla3[#Data],2,0),"")</f>
        <v/>
      </c>
      <c r="F38" s="11" t="s">
        <v>10</v>
      </c>
      <c r="G38" s="11" t="s">
        <v>127</v>
      </c>
      <c r="H38" s="11" t="s">
        <v>270</v>
      </c>
      <c r="I38" s="11"/>
      <c r="J38" s="13" t="s">
        <v>275</v>
      </c>
      <c r="K38" s="62"/>
      <c r="L38" s="56">
        <v>0.4</v>
      </c>
      <c r="M38" s="56">
        <v>0.6</v>
      </c>
      <c r="N38" s="56" t="s">
        <v>7</v>
      </c>
      <c r="O38" s="56" t="s">
        <v>14</v>
      </c>
      <c r="P38" s="57" t="s">
        <v>14</v>
      </c>
      <c r="Q38" s="56">
        <v>0.24</v>
      </c>
      <c r="R38" s="56">
        <v>0.8</v>
      </c>
      <c r="S38" s="56" t="s">
        <v>7</v>
      </c>
      <c r="T38" s="56" t="s">
        <v>114</v>
      </c>
      <c r="U38" s="57" t="s">
        <v>14</v>
      </c>
      <c r="V38" s="57" t="s">
        <v>110</v>
      </c>
      <c r="W38" s="57" t="s">
        <v>110</v>
      </c>
      <c r="X38" s="57" t="s">
        <v>29</v>
      </c>
      <c r="Y38" s="73" t="s">
        <v>290</v>
      </c>
    </row>
    <row r="39" spans="1:26" ht="124.5" hidden="1" customHeight="1" x14ac:dyDescent="0.35">
      <c r="A39" s="71" t="s">
        <v>43</v>
      </c>
      <c r="B39" s="26" t="s">
        <v>298</v>
      </c>
      <c r="C39" s="12" t="s">
        <v>98</v>
      </c>
      <c r="D39" s="12" t="s">
        <v>99</v>
      </c>
      <c r="E39" s="18" t="str">
        <f>+IFERROR(VLOOKUP(C39,[10]!Tabla3[#Data],2,0),"")</f>
        <v/>
      </c>
      <c r="F39" s="11" t="s">
        <v>10</v>
      </c>
      <c r="G39" s="11" t="s">
        <v>127</v>
      </c>
      <c r="H39" s="11" t="s">
        <v>296</v>
      </c>
      <c r="I39" s="11" t="s">
        <v>297</v>
      </c>
      <c r="J39" s="13" t="s">
        <v>299</v>
      </c>
      <c r="K39" s="62"/>
      <c r="L39" s="56">
        <v>0.8</v>
      </c>
      <c r="M39" s="56">
        <v>0.2</v>
      </c>
      <c r="N39" s="56" t="s">
        <v>19</v>
      </c>
      <c r="O39" s="56" t="s">
        <v>121</v>
      </c>
      <c r="P39" s="57" t="s">
        <v>14</v>
      </c>
      <c r="Q39" s="56">
        <v>0.06</v>
      </c>
      <c r="R39" s="56">
        <v>0.2</v>
      </c>
      <c r="S39" s="56" t="s">
        <v>109</v>
      </c>
      <c r="T39" s="56" t="s">
        <v>121</v>
      </c>
      <c r="U39" s="57" t="s">
        <v>25</v>
      </c>
      <c r="V39" s="59" t="s">
        <v>110</v>
      </c>
      <c r="W39" s="59" t="s">
        <v>110</v>
      </c>
      <c r="X39" s="57" t="s">
        <v>139</v>
      </c>
      <c r="Y39" s="72" t="s">
        <v>300</v>
      </c>
    </row>
    <row r="40" spans="1:26" ht="124.5" hidden="1" customHeight="1" x14ac:dyDescent="0.35">
      <c r="A40" s="71" t="s">
        <v>43</v>
      </c>
      <c r="B40" s="26" t="s">
        <v>298</v>
      </c>
      <c r="C40" s="12" t="s">
        <v>98</v>
      </c>
      <c r="D40" s="12" t="s">
        <v>99</v>
      </c>
      <c r="E40" s="18" t="str">
        <f>+IFERROR(VLOOKUP(C40,[10]!Tabla3[#Data],2,0),"")</f>
        <v/>
      </c>
      <c r="F40" s="11" t="s">
        <v>10</v>
      </c>
      <c r="G40" s="11" t="s">
        <v>127</v>
      </c>
      <c r="H40" s="11" t="s">
        <v>296</v>
      </c>
      <c r="I40" s="11" t="s">
        <v>297</v>
      </c>
      <c r="J40" s="13" t="s">
        <v>299</v>
      </c>
      <c r="K40" s="62"/>
      <c r="L40" s="56">
        <v>0.6</v>
      </c>
      <c r="M40" s="56">
        <v>0.8</v>
      </c>
      <c r="N40" s="56" t="s">
        <v>108</v>
      </c>
      <c r="O40" s="56" t="s">
        <v>137</v>
      </c>
      <c r="P40" s="57" t="s">
        <v>13</v>
      </c>
      <c r="Q40" s="56">
        <v>0.6</v>
      </c>
      <c r="R40" s="56">
        <v>0.2</v>
      </c>
      <c r="S40" s="56" t="s">
        <v>108</v>
      </c>
      <c r="T40" s="56" t="s">
        <v>121</v>
      </c>
      <c r="U40" s="57" t="s">
        <v>14</v>
      </c>
      <c r="V40" s="59" t="s">
        <v>110</v>
      </c>
      <c r="W40" s="59" t="s">
        <v>110</v>
      </c>
      <c r="X40" s="57" t="s">
        <v>139</v>
      </c>
      <c r="Y40" s="72" t="s">
        <v>301</v>
      </c>
    </row>
    <row r="41" spans="1:26" ht="124.5" hidden="1" customHeight="1" x14ac:dyDescent="0.35">
      <c r="A41" s="71" t="s">
        <v>50</v>
      </c>
      <c r="B41" s="11" t="s">
        <v>378</v>
      </c>
      <c r="C41" s="12" t="s">
        <v>98</v>
      </c>
      <c r="D41" s="12" t="s">
        <v>99</v>
      </c>
      <c r="E41" s="18" t="str">
        <f>+IFERROR(VLOOKUP(C41,[11]!Tabla3[#Data],2,0),"")</f>
        <v/>
      </c>
      <c r="F41" s="11" t="s">
        <v>10</v>
      </c>
      <c r="G41" s="11" t="s">
        <v>127</v>
      </c>
      <c r="H41" s="11" t="s">
        <v>379</v>
      </c>
      <c r="I41" s="11" t="s">
        <v>380</v>
      </c>
      <c r="J41" s="13" t="s">
        <v>381</v>
      </c>
      <c r="K41" s="52"/>
      <c r="L41" s="56">
        <v>0.6</v>
      </c>
      <c r="M41" s="56">
        <v>0.6</v>
      </c>
      <c r="N41" s="56" t="s">
        <v>108</v>
      </c>
      <c r="O41" s="56" t="s">
        <v>14</v>
      </c>
      <c r="P41" s="57" t="s">
        <v>14</v>
      </c>
      <c r="Q41" s="56">
        <v>0.08</v>
      </c>
      <c r="R41" s="56">
        <v>0.6</v>
      </c>
      <c r="S41" s="56" t="s">
        <v>109</v>
      </c>
      <c r="T41" s="56" t="s">
        <v>14</v>
      </c>
      <c r="U41" s="57" t="s">
        <v>14</v>
      </c>
      <c r="V41" s="59" t="s">
        <v>110</v>
      </c>
      <c r="W41" s="57" t="s">
        <v>110</v>
      </c>
      <c r="X41" s="57" t="s">
        <v>29</v>
      </c>
      <c r="Y41" s="72" t="s">
        <v>385</v>
      </c>
      <c r="Z41" s="53"/>
    </row>
    <row r="42" spans="1:26" ht="116.25" hidden="1" customHeight="1" x14ac:dyDescent="0.35">
      <c r="A42" s="75" t="s">
        <v>52</v>
      </c>
      <c r="B42" s="11" t="s">
        <v>387</v>
      </c>
      <c r="C42" s="12" t="s">
        <v>98</v>
      </c>
      <c r="D42" s="12" t="s">
        <v>99</v>
      </c>
      <c r="E42" s="18" t="str">
        <f>+IFERROR(VLOOKUP(C42,[12]!Tabla3[#Data],2,0),"")</f>
        <v/>
      </c>
      <c r="F42" s="11" t="s">
        <v>10</v>
      </c>
      <c r="G42" s="50" t="s">
        <v>103</v>
      </c>
      <c r="H42" s="51" t="s">
        <v>388</v>
      </c>
      <c r="I42" s="51" t="s">
        <v>389</v>
      </c>
      <c r="J42" s="52" t="s">
        <v>390</v>
      </c>
      <c r="K42" s="62"/>
      <c r="L42" s="64">
        <v>0.4</v>
      </c>
      <c r="M42" s="64">
        <v>0.6</v>
      </c>
      <c r="N42" s="64" t="s">
        <v>7</v>
      </c>
      <c r="O42" s="64" t="s">
        <v>14</v>
      </c>
      <c r="P42" s="63" t="s">
        <v>14</v>
      </c>
      <c r="Q42" s="64">
        <v>0.24</v>
      </c>
      <c r="R42" s="64">
        <v>0.4</v>
      </c>
      <c r="S42" s="64" t="s">
        <v>7</v>
      </c>
      <c r="T42" s="64" t="s">
        <v>114</v>
      </c>
      <c r="U42" s="63" t="s">
        <v>14</v>
      </c>
      <c r="V42" s="63" t="s">
        <v>110</v>
      </c>
      <c r="W42" s="63" t="s">
        <v>110</v>
      </c>
      <c r="X42" s="63" t="s">
        <v>29</v>
      </c>
      <c r="Y42" s="73" t="s">
        <v>394</v>
      </c>
    </row>
    <row r="43" spans="1:26" ht="131.25" hidden="1" customHeight="1" x14ac:dyDescent="0.35">
      <c r="A43" s="71" t="s">
        <v>31</v>
      </c>
      <c r="B43" s="11" t="s">
        <v>396</v>
      </c>
      <c r="C43" s="12" t="s">
        <v>98</v>
      </c>
      <c r="D43" s="12" t="s">
        <v>99</v>
      </c>
      <c r="E43" s="18" t="str">
        <f>+IFERROR(VLOOKUP(C43,[13]!Tabla3[#Data],2,0),"")</f>
        <v/>
      </c>
      <c r="F43" s="11" t="s">
        <v>10</v>
      </c>
      <c r="G43" s="11" t="s">
        <v>103</v>
      </c>
      <c r="H43" s="11" t="s">
        <v>397</v>
      </c>
      <c r="I43" s="11" t="s">
        <v>398</v>
      </c>
      <c r="J43" s="13" t="s">
        <v>401</v>
      </c>
      <c r="K43" s="52"/>
      <c r="L43" s="58">
        <v>0.6</v>
      </c>
      <c r="M43" s="58">
        <v>0.8</v>
      </c>
      <c r="N43" s="58" t="s">
        <v>108</v>
      </c>
      <c r="O43" s="58" t="s">
        <v>137</v>
      </c>
      <c r="P43" s="59" t="s">
        <v>13</v>
      </c>
      <c r="Q43" s="58">
        <v>0.12</v>
      </c>
      <c r="R43" s="58">
        <v>0.8</v>
      </c>
      <c r="S43" s="58" t="s">
        <v>109</v>
      </c>
      <c r="T43" s="58" t="s">
        <v>137</v>
      </c>
      <c r="U43" s="59" t="s">
        <v>13</v>
      </c>
      <c r="V43" s="59" t="s">
        <v>110</v>
      </c>
      <c r="W43" s="59" t="s">
        <v>110</v>
      </c>
      <c r="X43" s="59" t="s">
        <v>284</v>
      </c>
      <c r="Y43" s="72" t="s">
        <v>406</v>
      </c>
    </row>
    <row r="44" spans="1:26" ht="117.75" hidden="1" customHeight="1" x14ac:dyDescent="0.35">
      <c r="A44" s="71" t="s">
        <v>31</v>
      </c>
      <c r="B44" s="11" t="s">
        <v>396</v>
      </c>
      <c r="C44" s="12" t="s">
        <v>98</v>
      </c>
      <c r="D44" s="12" t="s">
        <v>99</v>
      </c>
      <c r="E44" s="18" t="str">
        <f>+IFERROR(VLOOKUP(C44,[13]!Tabla3[#Data],2,0),"")</f>
        <v/>
      </c>
      <c r="F44" s="11" t="s">
        <v>10</v>
      </c>
      <c r="G44" s="11" t="s">
        <v>103</v>
      </c>
      <c r="H44" s="11" t="s">
        <v>397</v>
      </c>
      <c r="I44" s="11" t="s">
        <v>398</v>
      </c>
      <c r="J44" s="13" t="s">
        <v>401</v>
      </c>
      <c r="K44" s="52"/>
      <c r="L44" s="58">
        <v>0.6</v>
      </c>
      <c r="M44" s="58">
        <v>0.8</v>
      </c>
      <c r="N44" s="58" t="s">
        <v>108</v>
      </c>
      <c r="O44" s="58" t="s">
        <v>137</v>
      </c>
      <c r="P44" s="59" t="s">
        <v>13</v>
      </c>
      <c r="Q44" s="58">
        <v>0.12</v>
      </c>
      <c r="R44" s="58">
        <v>0.8</v>
      </c>
      <c r="S44" s="58" t="s">
        <v>109</v>
      </c>
      <c r="T44" s="58" t="s">
        <v>137</v>
      </c>
      <c r="U44" s="59" t="s">
        <v>13</v>
      </c>
      <c r="V44" s="59" t="s">
        <v>110</v>
      </c>
      <c r="W44" s="59" t="s">
        <v>110</v>
      </c>
      <c r="X44" s="59" t="s">
        <v>284</v>
      </c>
      <c r="Y44" s="72" t="s">
        <v>407</v>
      </c>
    </row>
    <row r="45" spans="1:26" ht="72.5" hidden="1" x14ac:dyDescent="0.35">
      <c r="A45" s="71" t="s">
        <v>31</v>
      </c>
      <c r="B45" s="11" t="s">
        <v>396</v>
      </c>
      <c r="C45" s="12" t="s">
        <v>98</v>
      </c>
      <c r="D45" s="12" t="s">
        <v>99</v>
      </c>
      <c r="E45" s="18" t="str">
        <f>+IFERROR(VLOOKUP(C45,[13]!Tabla3[#Data],2,0),"")</f>
        <v/>
      </c>
      <c r="F45" s="11" t="s">
        <v>10</v>
      </c>
      <c r="G45" s="11" t="s">
        <v>103</v>
      </c>
      <c r="H45" s="11" t="s">
        <v>397</v>
      </c>
      <c r="I45" s="11" t="s">
        <v>398</v>
      </c>
      <c r="J45" s="13" t="s">
        <v>401</v>
      </c>
      <c r="K45" s="52"/>
      <c r="L45" s="58">
        <v>0.6</v>
      </c>
      <c r="M45" s="58">
        <v>0.8</v>
      </c>
      <c r="N45" s="58" t="s">
        <v>108</v>
      </c>
      <c r="O45" s="58" t="s">
        <v>137</v>
      </c>
      <c r="P45" s="59" t="s">
        <v>13</v>
      </c>
      <c r="Q45" s="58">
        <v>0.12</v>
      </c>
      <c r="R45" s="58">
        <v>0.8</v>
      </c>
      <c r="S45" s="58" t="s">
        <v>109</v>
      </c>
      <c r="T45" s="58" t="s">
        <v>137</v>
      </c>
      <c r="U45" s="59" t="s">
        <v>13</v>
      </c>
      <c r="V45" s="59" t="s">
        <v>110</v>
      </c>
      <c r="W45" s="59" t="s">
        <v>110</v>
      </c>
      <c r="X45" s="59" t="s">
        <v>284</v>
      </c>
      <c r="Y45" s="72" t="s">
        <v>408</v>
      </c>
    </row>
    <row r="46" spans="1:26" ht="70" hidden="1" x14ac:dyDescent="0.35">
      <c r="A46" s="71" t="s">
        <v>33</v>
      </c>
      <c r="B46" s="11" t="s">
        <v>396</v>
      </c>
      <c r="C46" s="12" t="s">
        <v>98</v>
      </c>
      <c r="D46" s="12" t="s">
        <v>99</v>
      </c>
      <c r="E46" s="18" t="str">
        <f>+IFERROR(VLOOKUP(C46,[13]!Tabla3[#Data],2,0),"")</f>
        <v/>
      </c>
      <c r="F46" s="11" t="s">
        <v>10</v>
      </c>
      <c r="G46" s="11" t="s">
        <v>103</v>
      </c>
      <c r="H46" s="11" t="s">
        <v>399</v>
      </c>
      <c r="I46" s="11" t="s">
        <v>400</v>
      </c>
      <c r="J46" s="13" t="s">
        <v>402</v>
      </c>
      <c r="K46" s="62"/>
      <c r="L46" s="58">
        <v>0.6</v>
      </c>
      <c r="M46" s="58">
        <v>0.8</v>
      </c>
      <c r="N46" s="58" t="s">
        <v>108</v>
      </c>
      <c r="O46" s="58" t="s">
        <v>137</v>
      </c>
      <c r="P46" s="59" t="s">
        <v>13</v>
      </c>
      <c r="Q46" s="58">
        <v>0.12</v>
      </c>
      <c r="R46" s="58">
        <v>0.8</v>
      </c>
      <c r="S46" s="58" t="s">
        <v>108</v>
      </c>
      <c r="T46" s="58" t="s">
        <v>121</v>
      </c>
      <c r="U46" s="59" t="s">
        <v>14</v>
      </c>
      <c r="V46" s="59" t="s">
        <v>110</v>
      </c>
      <c r="W46" s="59" t="s">
        <v>110</v>
      </c>
      <c r="X46" s="59" t="s">
        <v>29</v>
      </c>
      <c r="Y46" s="72" t="s">
        <v>409</v>
      </c>
    </row>
    <row r="47" spans="1:26" ht="70" hidden="1" x14ac:dyDescent="0.35">
      <c r="A47" s="71" t="s">
        <v>33</v>
      </c>
      <c r="B47" s="11" t="s">
        <v>396</v>
      </c>
      <c r="C47" s="12" t="s">
        <v>98</v>
      </c>
      <c r="D47" s="12" t="s">
        <v>99</v>
      </c>
      <c r="E47" s="18" t="str">
        <f>+IFERROR(VLOOKUP(C47,[13]!Tabla3[#Data],2,0),"")</f>
        <v/>
      </c>
      <c r="F47" s="11" t="s">
        <v>10</v>
      </c>
      <c r="G47" s="11" t="s">
        <v>103</v>
      </c>
      <c r="H47" s="11" t="s">
        <v>399</v>
      </c>
      <c r="I47" s="11" t="s">
        <v>400</v>
      </c>
      <c r="J47" s="13" t="s">
        <v>402</v>
      </c>
      <c r="K47" s="62"/>
      <c r="L47" s="58">
        <v>0.6</v>
      </c>
      <c r="M47" s="58">
        <v>0.8</v>
      </c>
      <c r="N47" s="58" t="s">
        <v>108</v>
      </c>
      <c r="O47" s="58" t="s">
        <v>137</v>
      </c>
      <c r="P47" s="59" t="s">
        <v>13</v>
      </c>
      <c r="Q47" s="58">
        <v>0.12</v>
      </c>
      <c r="R47" s="58">
        <v>0.8</v>
      </c>
      <c r="S47" s="58" t="s">
        <v>108</v>
      </c>
      <c r="T47" s="58" t="s">
        <v>121</v>
      </c>
      <c r="U47" s="59" t="s">
        <v>14</v>
      </c>
      <c r="V47" s="59" t="s">
        <v>110</v>
      </c>
      <c r="W47" s="59" t="s">
        <v>110</v>
      </c>
      <c r="X47" s="59" t="s">
        <v>29</v>
      </c>
      <c r="Y47" s="72" t="s">
        <v>410</v>
      </c>
    </row>
    <row r="48" spans="1:26" ht="70" hidden="1" x14ac:dyDescent="0.35">
      <c r="A48" s="71" t="s">
        <v>33</v>
      </c>
      <c r="B48" s="11" t="s">
        <v>396</v>
      </c>
      <c r="C48" s="12" t="s">
        <v>98</v>
      </c>
      <c r="D48" s="12" t="s">
        <v>99</v>
      </c>
      <c r="E48" s="18" t="str">
        <f>+IFERROR(VLOOKUP(C48,[13]!Tabla3[#Data],2,0),"")</f>
        <v/>
      </c>
      <c r="F48" s="11" t="s">
        <v>10</v>
      </c>
      <c r="G48" s="11" t="s">
        <v>103</v>
      </c>
      <c r="H48" s="11" t="s">
        <v>399</v>
      </c>
      <c r="I48" s="11" t="s">
        <v>400</v>
      </c>
      <c r="J48" s="13" t="s">
        <v>402</v>
      </c>
      <c r="K48" s="62"/>
      <c r="L48" s="58">
        <v>0.6</v>
      </c>
      <c r="M48" s="58">
        <v>0.8</v>
      </c>
      <c r="N48" s="58" t="s">
        <v>108</v>
      </c>
      <c r="O48" s="58" t="s">
        <v>137</v>
      </c>
      <c r="P48" s="59" t="s">
        <v>13</v>
      </c>
      <c r="Q48" s="58">
        <v>0.12</v>
      </c>
      <c r="R48" s="58">
        <v>0.8</v>
      </c>
      <c r="S48" s="58" t="s">
        <v>108</v>
      </c>
      <c r="T48" s="58" t="s">
        <v>121</v>
      </c>
      <c r="U48" s="59" t="s">
        <v>14</v>
      </c>
      <c r="V48" s="59" t="s">
        <v>110</v>
      </c>
      <c r="W48" s="59" t="s">
        <v>110</v>
      </c>
      <c r="X48" s="59" t="s">
        <v>29</v>
      </c>
      <c r="Y48" s="72" t="s">
        <v>411</v>
      </c>
    </row>
    <row r="49" spans="1:25" ht="70" hidden="1" x14ac:dyDescent="0.35">
      <c r="A49" s="71" t="s">
        <v>33</v>
      </c>
      <c r="B49" s="11" t="s">
        <v>396</v>
      </c>
      <c r="C49" s="12" t="s">
        <v>98</v>
      </c>
      <c r="D49" s="12" t="s">
        <v>99</v>
      </c>
      <c r="E49" s="18" t="str">
        <f>+IFERROR(VLOOKUP(C49,[13]!Tabla3[#Data],2,0),"")</f>
        <v/>
      </c>
      <c r="F49" s="11" t="s">
        <v>10</v>
      </c>
      <c r="G49" s="11" t="s">
        <v>103</v>
      </c>
      <c r="H49" s="11" t="s">
        <v>399</v>
      </c>
      <c r="I49" s="11" t="s">
        <v>400</v>
      </c>
      <c r="J49" s="13" t="s">
        <v>402</v>
      </c>
      <c r="K49" s="62"/>
      <c r="L49" s="58">
        <v>0.6</v>
      </c>
      <c r="M49" s="58">
        <v>0.8</v>
      </c>
      <c r="N49" s="58" t="s">
        <v>108</v>
      </c>
      <c r="O49" s="58" t="s">
        <v>137</v>
      </c>
      <c r="P49" s="59" t="s">
        <v>13</v>
      </c>
      <c r="Q49" s="58">
        <v>0.12</v>
      </c>
      <c r="R49" s="58">
        <v>0.8</v>
      </c>
      <c r="S49" s="58" t="s">
        <v>108</v>
      </c>
      <c r="T49" s="58" t="s">
        <v>121</v>
      </c>
      <c r="U49" s="59" t="s">
        <v>14</v>
      </c>
      <c r="V49" s="59" t="s">
        <v>110</v>
      </c>
      <c r="W49" s="59" t="s">
        <v>110</v>
      </c>
      <c r="X49" s="59" t="s">
        <v>29</v>
      </c>
      <c r="Y49" s="72" t="s">
        <v>412</v>
      </c>
    </row>
    <row r="50" spans="1:25" ht="70.5" hidden="1" thickBot="1" x14ac:dyDescent="0.4">
      <c r="A50" s="76" t="s">
        <v>33</v>
      </c>
      <c r="B50" s="77" t="s">
        <v>396</v>
      </c>
      <c r="C50" s="78" t="s">
        <v>98</v>
      </c>
      <c r="D50" s="78" t="s">
        <v>99</v>
      </c>
      <c r="E50" s="79" t="str">
        <f>+IFERROR(VLOOKUP(C50,[13]!Tabla3[#Data],2,0),"")</f>
        <v/>
      </c>
      <c r="F50" s="77" t="s">
        <v>10</v>
      </c>
      <c r="G50" s="77" t="s">
        <v>103</v>
      </c>
      <c r="H50" s="77" t="s">
        <v>399</v>
      </c>
      <c r="I50" s="77" t="s">
        <v>400</v>
      </c>
      <c r="J50" s="80" t="s">
        <v>402</v>
      </c>
      <c r="K50" s="81"/>
      <c r="L50" s="82">
        <v>0.6</v>
      </c>
      <c r="M50" s="82">
        <v>0.8</v>
      </c>
      <c r="N50" s="82" t="s">
        <v>108</v>
      </c>
      <c r="O50" s="82" t="s">
        <v>137</v>
      </c>
      <c r="P50" s="83" t="s">
        <v>13</v>
      </c>
      <c r="Q50" s="82">
        <v>0.12</v>
      </c>
      <c r="R50" s="82">
        <v>0.8</v>
      </c>
      <c r="S50" s="82" t="s">
        <v>108</v>
      </c>
      <c r="T50" s="82" t="s">
        <v>121</v>
      </c>
      <c r="U50" s="83" t="s">
        <v>14</v>
      </c>
      <c r="V50" s="83" t="s">
        <v>110</v>
      </c>
      <c r="W50" s="83" t="s">
        <v>110</v>
      </c>
      <c r="X50" s="83" t="s">
        <v>29</v>
      </c>
      <c r="Y50" s="84" t="s">
        <v>413</v>
      </c>
    </row>
    <row r="51" spans="1:25" ht="14.5" customHeight="1" x14ac:dyDescent="0.35">
      <c r="A51"/>
      <c r="B51"/>
      <c r="C51"/>
      <c r="D51"/>
      <c r="E51"/>
      <c r="F51"/>
      <c r="G51"/>
      <c r="H51"/>
      <c r="I51"/>
      <c r="J51"/>
      <c r="K51"/>
      <c r="L51"/>
      <c r="M51"/>
      <c r="N51"/>
      <c r="O51"/>
      <c r="P51"/>
      <c r="Q51"/>
      <c r="R51"/>
      <c r="S51"/>
      <c r="T51"/>
      <c r="U51" s="9"/>
    </row>
    <row r="52" spans="1:25" x14ac:dyDescent="0.35">
      <c r="A52"/>
      <c r="B52"/>
      <c r="C52"/>
      <c r="D52"/>
      <c r="E52"/>
      <c r="F52"/>
      <c r="G52"/>
      <c r="H52"/>
      <c r="I52"/>
      <c r="J52"/>
      <c r="K52"/>
      <c r="L52"/>
      <c r="M52"/>
      <c r="N52"/>
      <c r="O52"/>
      <c r="P52"/>
      <c r="Q52"/>
      <c r="R52"/>
      <c r="S52"/>
      <c r="T52"/>
      <c r="U52" s="2"/>
    </row>
  </sheetData>
  <autoFilter ref="A7:Z50" xr:uid="{D0E5F019-0414-40C4-8A82-FD91866C09C1}">
    <filterColumn colId="1">
      <filters>
        <filter val="GESTIÓN DE MERCADEO TURISTICO"/>
      </filters>
    </filterColumn>
  </autoFilter>
  <mergeCells count="5">
    <mergeCell ref="B1:Y4"/>
    <mergeCell ref="C6:E6"/>
    <mergeCell ref="N6:P6"/>
    <mergeCell ref="S6:U6"/>
    <mergeCell ref="A1:A4"/>
  </mergeCells>
  <dataValidations count="4">
    <dataValidation type="list" allowBlank="1" showInputMessage="1" showErrorMessage="1" sqref="G8:G38 G41 G43:G50" xr:uid="{9606EAA3-AC60-4423-A21A-1675C1496679}">
      <formula1>INDIRECT($E8)</formula1>
    </dataValidation>
    <dataValidation type="list" allowBlank="1" showInputMessage="1" showErrorMessage="1" sqref="G39:G40" xr:uid="{82094DF6-A97B-468A-B29D-61443ED360E2}">
      <formula1>INDIRECT($F39)</formula1>
    </dataValidation>
    <dataValidation type="list" allowBlank="1" showErrorMessage="1" sqref="G42" xr:uid="{BEBD1D2B-16E7-43C4-B0B9-13613572CA44}">
      <formula1>INDIRECT($F42)</formula1>
    </dataValidation>
    <dataValidation type="list" allowBlank="1" showInputMessage="1" showErrorMessage="1" sqref="D8:D50" xr:uid="{EE0DE861-F3CC-40EA-9EED-ED13E989B0B4}">
      <formula1>INDIRECT(C8)</formula1>
    </dataValidation>
  </dataValidations>
  <pageMargins left="0.7" right="0.7" top="0.75" bottom="0.75" header="0.3" footer="0.3"/>
  <pageSetup paperSize="9" orientation="portrait"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28530-1BA8-4C19-90DE-C06FF8F665DA}">
  <dimension ref="A1:Y76"/>
  <sheetViews>
    <sheetView tabSelected="1" topLeftCell="A22" zoomScale="40" zoomScaleNormal="40" workbookViewId="0">
      <selection activeCell="Y25" sqref="Y25"/>
    </sheetView>
  </sheetViews>
  <sheetFormatPr baseColWidth="10" defaultColWidth="10.81640625" defaultRowHeight="14.5" x14ac:dyDescent="0.35"/>
  <cols>
    <col min="1" max="1" width="33.453125" style="1" bestFit="1" customWidth="1"/>
    <col min="2" max="2" width="33.453125" style="1" customWidth="1"/>
    <col min="3" max="3" width="22.1796875" style="1" bestFit="1" customWidth="1"/>
    <col min="4" max="5" width="33.453125" style="1" customWidth="1"/>
    <col min="6" max="6" width="31.1796875" style="1" bestFit="1" customWidth="1"/>
    <col min="7" max="7" width="13.54296875" style="1" bestFit="1" customWidth="1"/>
    <col min="8" max="8" width="24.453125" style="1" customWidth="1"/>
    <col min="9" max="9" width="28" style="1" customWidth="1"/>
    <col min="10" max="11" width="43.54296875" style="1" bestFit="1" customWidth="1"/>
    <col min="12" max="12" width="18.453125" style="1" customWidth="1"/>
    <col min="13" max="13" width="16.1796875" style="1" customWidth="1"/>
    <col min="14" max="14" width="18.453125" style="1" customWidth="1"/>
    <col min="15" max="15" width="14.453125" style="1" bestFit="1" customWidth="1"/>
    <col min="16" max="16" width="16" style="1" customWidth="1"/>
    <col min="17" max="17" width="18.81640625" style="1" customWidth="1"/>
    <col min="18" max="18" width="16.1796875" style="1" bestFit="1" customWidth="1"/>
    <col min="19" max="19" width="18.81640625" style="1" customWidth="1"/>
    <col min="20" max="20" width="16.54296875" style="1" bestFit="1" customWidth="1"/>
    <col min="21" max="21" width="21" style="1" customWidth="1"/>
    <col min="22" max="22" width="15" style="1" customWidth="1"/>
    <col min="23" max="23" width="14.54296875" style="1" customWidth="1"/>
    <col min="24" max="24" width="15.54296875" style="1" customWidth="1"/>
    <col min="25" max="25" width="46.453125" style="1" customWidth="1"/>
    <col min="26" max="16384" width="10.81640625" style="1"/>
  </cols>
  <sheetData>
    <row r="1" spans="1:25" ht="27.75" customHeight="1" x14ac:dyDescent="0.35">
      <c r="A1" s="108"/>
      <c r="B1" s="109" t="s">
        <v>71</v>
      </c>
      <c r="C1" s="109"/>
      <c r="D1" s="109"/>
      <c r="E1" s="109"/>
      <c r="F1" s="109"/>
      <c r="G1" s="109"/>
      <c r="H1" s="109"/>
      <c r="I1" s="109"/>
      <c r="J1" s="109"/>
      <c r="K1" s="109"/>
      <c r="L1" s="109"/>
      <c r="M1" s="109"/>
      <c r="N1" s="109"/>
      <c r="O1" s="109"/>
      <c r="P1" s="109"/>
      <c r="Q1" s="109"/>
      <c r="R1" s="109"/>
      <c r="S1" s="109"/>
      <c r="T1" s="109"/>
      <c r="U1" s="109"/>
      <c r="V1" s="109"/>
      <c r="W1" s="109"/>
      <c r="X1" s="109"/>
      <c r="Y1" s="109"/>
    </row>
    <row r="2" spans="1:25" ht="24" customHeight="1" x14ac:dyDescent="0.35">
      <c r="A2" s="108"/>
      <c r="B2" s="109"/>
      <c r="C2" s="109"/>
      <c r="D2" s="109"/>
      <c r="E2" s="109"/>
      <c r="F2" s="109"/>
      <c r="G2" s="109"/>
      <c r="H2" s="109"/>
      <c r="I2" s="109"/>
      <c r="J2" s="109"/>
      <c r="K2" s="109"/>
      <c r="L2" s="109"/>
      <c r="M2" s="109"/>
      <c r="N2" s="109"/>
      <c r="O2" s="109"/>
      <c r="P2" s="109"/>
      <c r="Q2" s="109"/>
      <c r="R2" s="109"/>
      <c r="S2" s="109"/>
      <c r="T2" s="109"/>
      <c r="U2" s="109"/>
      <c r="V2" s="109"/>
      <c r="W2" s="109"/>
      <c r="X2" s="109"/>
      <c r="Y2" s="109"/>
    </row>
    <row r="3" spans="1:25" ht="24.75" customHeight="1" x14ac:dyDescent="0.35">
      <c r="A3" s="108"/>
      <c r="B3" s="109"/>
      <c r="C3" s="109"/>
      <c r="D3" s="109"/>
      <c r="E3" s="109"/>
      <c r="F3" s="109"/>
      <c r="G3" s="109"/>
      <c r="H3" s="109"/>
      <c r="I3" s="109"/>
      <c r="J3" s="109"/>
      <c r="K3" s="109"/>
      <c r="L3" s="109"/>
      <c r="M3" s="109"/>
      <c r="N3" s="109"/>
      <c r="O3" s="109"/>
      <c r="P3" s="109"/>
      <c r="Q3" s="109"/>
      <c r="R3" s="109"/>
      <c r="S3" s="109"/>
      <c r="T3" s="109"/>
      <c r="U3" s="109"/>
      <c r="V3" s="109"/>
      <c r="W3" s="109"/>
      <c r="X3" s="109"/>
      <c r="Y3" s="109"/>
    </row>
    <row r="4" spans="1:25" ht="30" customHeight="1" x14ac:dyDescent="0.35">
      <c r="A4" s="108"/>
      <c r="B4" s="109"/>
      <c r="C4" s="109"/>
      <c r="D4" s="109"/>
      <c r="E4" s="109"/>
      <c r="F4" s="109"/>
      <c r="G4" s="109"/>
      <c r="H4" s="109"/>
      <c r="I4" s="109"/>
      <c r="J4" s="109"/>
      <c r="K4" s="109"/>
      <c r="L4" s="109"/>
      <c r="M4" s="109"/>
      <c r="N4" s="109"/>
      <c r="O4" s="109"/>
      <c r="P4" s="109"/>
      <c r="Q4" s="109"/>
      <c r="R4" s="109"/>
      <c r="S4" s="109"/>
      <c r="T4" s="109"/>
      <c r="U4" s="109"/>
      <c r="V4" s="109"/>
      <c r="W4" s="109"/>
      <c r="X4" s="109"/>
      <c r="Y4" s="109"/>
    </row>
    <row r="5" spans="1:25" ht="15" thickBot="1" x14ac:dyDescent="0.4">
      <c r="A5" s="19" t="s">
        <v>92</v>
      </c>
      <c r="B5"/>
    </row>
    <row r="6" spans="1:25" ht="14.5" customHeight="1" x14ac:dyDescent="0.35">
      <c r="A6" s="65"/>
      <c r="B6" s="66"/>
      <c r="C6" s="110" t="s">
        <v>94</v>
      </c>
      <c r="D6" s="111"/>
      <c r="E6" s="112"/>
      <c r="F6" s="66"/>
      <c r="G6" s="66"/>
      <c r="H6" s="66"/>
      <c r="I6" s="66"/>
      <c r="J6" s="66"/>
      <c r="K6" s="66"/>
      <c r="L6" s="87"/>
      <c r="M6" s="87"/>
      <c r="N6" s="107" t="s">
        <v>79</v>
      </c>
      <c r="O6" s="107"/>
      <c r="P6" s="107"/>
      <c r="Q6" s="87"/>
      <c r="R6" s="87"/>
      <c r="S6" s="107" t="s">
        <v>80</v>
      </c>
      <c r="T6" s="107"/>
      <c r="U6" s="107"/>
      <c r="V6" s="67"/>
      <c r="W6" s="67"/>
      <c r="X6" s="67"/>
      <c r="Y6" s="68"/>
    </row>
    <row r="7" spans="1:25" ht="78" customHeight="1" x14ac:dyDescent="0.35">
      <c r="A7" s="69" t="s">
        <v>93</v>
      </c>
      <c r="B7" s="54" t="s">
        <v>0</v>
      </c>
      <c r="C7" s="54" t="s">
        <v>72</v>
      </c>
      <c r="D7" s="54" t="s">
        <v>73</v>
      </c>
      <c r="E7" s="55" t="s">
        <v>74</v>
      </c>
      <c r="F7" s="55" t="s">
        <v>75</v>
      </c>
      <c r="G7" s="55" t="s">
        <v>76</v>
      </c>
      <c r="H7" s="55" t="s">
        <v>95</v>
      </c>
      <c r="I7" s="55" t="s">
        <v>96</v>
      </c>
      <c r="J7" s="55" t="s">
        <v>77</v>
      </c>
      <c r="K7" s="55" t="s">
        <v>78</v>
      </c>
      <c r="L7" s="54" t="s">
        <v>81</v>
      </c>
      <c r="M7" s="54" t="s">
        <v>82</v>
      </c>
      <c r="N7" s="54" t="s">
        <v>83</v>
      </c>
      <c r="O7" s="55" t="s">
        <v>84</v>
      </c>
      <c r="P7" s="54" t="s">
        <v>85</v>
      </c>
      <c r="Q7" s="54" t="s">
        <v>86</v>
      </c>
      <c r="R7" s="54" t="s">
        <v>87</v>
      </c>
      <c r="S7" s="55" t="s">
        <v>83</v>
      </c>
      <c r="T7" s="55" t="s">
        <v>84</v>
      </c>
      <c r="U7" s="54" t="s">
        <v>85</v>
      </c>
      <c r="V7" s="54" t="s">
        <v>89</v>
      </c>
      <c r="W7" s="54" t="s">
        <v>90</v>
      </c>
      <c r="X7" s="54" t="s">
        <v>91</v>
      </c>
      <c r="Y7" s="70" t="s">
        <v>91</v>
      </c>
    </row>
    <row r="8" spans="1:25" ht="136.5" customHeight="1" x14ac:dyDescent="0.35">
      <c r="A8" s="71" t="s">
        <v>56</v>
      </c>
      <c r="B8" s="23" t="s">
        <v>97</v>
      </c>
      <c r="C8" s="23" t="s">
        <v>115</v>
      </c>
      <c r="D8" s="23" t="s">
        <v>4</v>
      </c>
      <c r="E8" s="18" t="s">
        <v>293</v>
      </c>
      <c r="F8" s="23" t="s">
        <v>116</v>
      </c>
      <c r="G8" s="23" t="s">
        <v>103</v>
      </c>
      <c r="H8" s="23" t="s">
        <v>117</v>
      </c>
      <c r="I8" s="23" t="s">
        <v>118</v>
      </c>
      <c r="J8" s="24" t="s">
        <v>119</v>
      </c>
      <c r="K8" s="52"/>
      <c r="L8" s="58">
        <v>0.6</v>
      </c>
      <c r="M8" s="58">
        <v>1</v>
      </c>
      <c r="N8" s="58" t="s">
        <v>108</v>
      </c>
      <c r="O8" s="58" t="s">
        <v>120</v>
      </c>
      <c r="P8" s="59" t="s">
        <v>59</v>
      </c>
      <c r="Q8" s="58">
        <v>0.12</v>
      </c>
      <c r="R8" s="58">
        <v>1</v>
      </c>
      <c r="S8" s="58" t="s">
        <v>108</v>
      </c>
      <c r="T8" s="58" t="s">
        <v>121</v>
      </c>
      <c r="U8" s="59" t="s">
        <v>14</v>
      </c>
      <c r="V8" s="59" t="s">
        <v>110</v>
      </c>
      <c r="W8" s="59" t="s">
        <v>110</v>
      </c>
      <c r="X8" s="59" t="s">
        <v>29</v>
      </c>
      <c r="Y8" s="72" t="s">
        <v>122</v>
      </c>
    </row>
    <row r="9" spans="1:25" ht="87.75" customHeight="1" x14ac:dyDescent="0.35">
      <c r="A9" s="71" t="s">
        <v>56</v>
      </c>
      <c r="B9" s="23" t="s">
        <v>97</v>
      </c>
      <c r="C9" s="23" t="s">
        <v>115</v>
      </c>
      <c r="D9" s="23" t="s">
        <v>4</v>
      </c>
      <c r="E9" s="18" t="s">
        <v>293</v>
      </c>
      <c r="F9" s="23" t="s">
        <v>116</v>
      </c>
      <c r="G9" s="23" t="s">
        <v>103</v>
      </c>
      <c r="H9" s="23" t="s">
        <v>117</v>
      </c>
      <c r="I9" s="23" t="s">
        <v>118</v>
      </c>
      <c r="J9" s="24" t="s">
        <v>119</v>
      </c>
      <c r="K9" s="52"/>
      <c r="L9" s="58">
        <v>0.6</v>
      </c>
      <c r="M9" s="58">
        <v>1</v>
      </c>
      <c r="N9" s="58" t="s">
        <v>108</v>
      </c>
      <c r="O9" s="58" t="s">
        <v>120</v>
      </c>
      <c r="P9" s="59" t="s">
        <v>59</v>
      </c>
      <c r="Q9" s="58">
        <v>0.12</v>
      </c>
      <c r="R9" s="58">
        <v>1</v>
      </c>
      <c r="S9" s="58" t="s">
        <v>108</v>
      </c>
      <c r="T9" s="58" t="s">
        <v>121</v>
      </c>
      <c r="U9" s="59" t="s">
        <v>14</v>
      </c>
      <c r="V9" s="59" t="s">
        <v>110</v>
      </c>
      <c r="W9" s="59" t="s">
        <v>110</v>
      </c>
      <c r="X9" s="59" t="s">
        <v>29</v>
      </c>
      <c r="Y9" s="72" t="s">
        <v>123</v>
      </c>
    </row>
    <row r="10" spans="1:25" ht="143.25" customHeight="1" x14ac:dyDescent="0.35">
      <c r="A10" s="71" t="s">
        <v>28</v>
      </c>
      <c r="B10" s="23" t="s">
        <v>148</v>
      </c>
      <c r="C10" s="23" t="s">
        <v>115</v>
      </c>
      <c r="D10" s="23" t="s">
        <v>4</v>
      </c>
      <c r="E10" s="18" t="s">
        <v>293</v>
      </c>
      <c r="F10" s="23" t="s">
        <v>116</v>
      </c>
      <c r="G10" s="23" t="s">
        <v>127</v>
      </c>
      <c r="H10" s="23" t="s">
        <v>149</v>
      </c>
      <c r="I10" s="23" t="s">
        <v>150</v>
      </c>
      <c r="J10" s="24" t="s">
        <v>151</v>
      </c>
      <c r="K10" s="52"/>
      <c r="L10" s="56">
        <v>0.6</v>
      </c>
      <c r="M10" s="56">
        <v>1</v>
      </c>
      <c r="N10" s="56" t="s">
        <v>108</v>
      </c>
      <c r="O10" s="56" t="s">
        <v>120</v>
      </c>
      <c r="P10" s="57" t="s">
        <v>59</v>
      </c>
      <c r="Q10" s="56">
        <v>0.6</v>
      </c>
      <c r="R10" s="56">
        <v>0.75</v>
      </c>
      <c r="S10" s="56" t="s">
        <v>108</v>
      </c>
      <c r="T10" s="56" t="s">
        <v>14</v>
      </c>
      <c r="U10" s="57" t="s">
        <v>14</v>
      </c>
      <c r="V10" s="57" t="s">
        <v>110</v>
      </c>
      <c r="W10" s="57" t="s">
        <v>110</v>
      </c>
      <c r="X10" s="57" t="s">
        <v>29</v>
      </c>
      <c r="Y10" s="72" t="s">
        <v>155</v>
      </c>
    </row>
    <row r="11" spans="1:25" ht="112" x14ac:dyDescent="0.35">
      <c r="A11" s="71" t="s">
        <v>36</v>
      </c>
      <c r="B11" s="11" t="s">
        <v>168</v>
      </c>
      <c r="C11" s="12" t="s">
        <v>115</v>
      </c>
      <c r="D11" s="12" t="s">
        <v>4</v>
      </c>
      <c r="E11" s="18" t="s">
        <v>293</v>
      </c>
      <c r="F11" s="11" t="s">
        <v>116</v>
      </c>
      <c r="G11" s="11" t="s">
        <v>100</v>
      </c>
      <c r="H11" s="11" t="s">
        <v>176</v>
      </c>
      <c r="I11" s="11" t="s">
        <v>177</v>
      </c>
      <c r="J11" s="13" t="s">
        <v>178</v>
      </c>
      <c r="K11" s="52"/>
      <c r="L11" s="56">
        <v>0.6</v>
      </c>
      <c r="M11" s="56">
        <v>0.4</v>
      </c>
      <c r="N11" s="56" t="s">
        <v>108</v>
      </c>
      <c r="O11" s="56" t="s">
        <v>114</v>
      </c>
      <c r="P11" s="57" t="s">
        <v>14</v>
      </c>
      <c r="Q11" s="56">
        <v>0.16</v>
      </c>
      <c r="R11" s="56">
        <v>1</v>
      </c>
      <c r="S11" s="56" t="s">
        <v>108</v>
      </c>
      <c r="T11" s="56" t="s">
        <v>121</v>
      </c>
      <c r="U11" s="57" t="s">
        <v>14</v>
      </c>
      <c r="V11" s="57" t="s">
        <v>110</v>
      </c>
      <c r="W11" s="57" t="s">
        <v>110</v>
      </c>
      <c r="X11" s="57" t="s">
        <v>29</v>
      </c>
      <c r="Y11" s="72" t="s">
        <v>181</v>
      </c>
    </row>
    <row r="12" spans="1:25" ht="130.5" x14ac:dyDescent="0.35">
      <c r="A12" s="71" t="s">
        <v>9</v>
      </c>
      <c r="B12" s="11" t="s">
        <v>182</v>
      </c>
      <c r="C12" s="12" t="s">
        <v>115</v>
      </c>
      <c r="D12" s="12" t="s">
        <v>4</v>
      </c>
      <c r="E12" s="18" t="s">
        <v>293</v>
      </c>
      <c r="F12" s="11" t="s">
        <v>116</v>
      </c>
      <c r="G12" s="11" t="s">
        <v>103</v>
      </c>
      <c r="H12" s="11" t="s">
        <v>186</v>
      </c>
      <c r="I12" s="11" t="s">
        <v>187</v>
      </c>
      <c r="J12" s="13" t="s">
        <v>190</v>
      </c>
      <c r="K12" s="52"/>
      <c r="L12" s="56">
        <v>0.6</v>
      </c>
      <c r="M12" s="56">
        <v>0.8</v>
      </c>
      <c r="N12" s="56" t="s">
        <v>108</v>
      </c>
      <c r="O12" s="56" t="s">
        <v>137</v>
      </c>
      <c r="P12" s="57" t="s">
        <v>13</v>
      </c>
      <c r="Q12" s="56">
        <v>0.12</v>
      </c>
      <c r="R12" s="56">
        <v>0.8</v>
      </c>
      <c r="S12" s="56" t="s">
        <v>108</v>
      </c>
      <c r="T12" s="56" t="s">
        <v>121</v>
      </c>
      <c r="U12" s="57" t="s">
        <v>14</v>
      </c>
      <c r="V12" s="57" t="s">
        <v>110</v>
      </c>
      <c r="W12" s="57" t="s">
        <v>110</v>
      </c>
      <c r="X12" s="57" t="s">
        <v>29</v>
      </c>
      <c r="Y12" s="72" t="s">
        <v>193</v>
      </c>
    </row>
    <row r="13" spans="1:25" ht="72.5" x14ac:dyDescent="0.35">
      <c r="A13" s="71" t="s">
        <v>9</v>
      </c>
      <c r="B13" s="11" t="s">
        <v>182</v>
      </c>
      <c r="C13" s="12" t="s">
        <v>115</v>
      </c>
      <c r="D13" s="12" t="s">
        <v>4</v>
      </c>
      <c r="E13" s="18" t="s">
        <v>293</v>
      </c>
      <c r="F13" s="11" t="s">
        <v>116</v>
      </c>
      <c r="G13" s="11" t="s">
        <v>103</v>
      </c>
      <c r="H13" s="11" t="s">
        <v>186</v>
      </c>
      <c r="I13" s="11" t="s">
        <v>187</v>
      </c>
      <c r="J13" s="13" t="s">
        <v>190</v>
      </c>
      <c r="K13" s="52"/>
      <c r="L13" s="56">
        <v>0.6</v>
      </c>
      <c r="M13" s="56">
        <v>0.8</v>
      </c>
      <c r="N13" s="56" t="s">
        <v>108</v>
      </c>
      <c r="O13" s="56" t="s">
        <v>137</v>
      </c>
      <c r="P13" s="57" t="s">
        <v>13</v>
      </c>
      <c r="Q13" s="56">
        <v>0.12</v>
      </c>
      <c r="R13" s="56">
        <v>0.8</v>
      </c>
      <c r="S13" s="56" t="s">
        <v>108</v>
      </c>
      <c r="T13" s="56" t="s">
        <v>121</v>
      </c>
      <c r="U13" s="57" t="s">
        <v>14</v>
      </c>
      <c r="V13" s="57" t="s">
        <v>110</v>
      </c>
      <c r="W13" s="57" t="s">
        <v>110</v>
      </c>
      <c r="X13" s="57" t="s">
        <v>29</v>
      </c>
      <c r="Y13" s="72" t="s">
        <v>194</v>
      </c>
    </row>
    <row r="14" spans="1:25" ht="127.5" customHeight="1" x14ac:dyDescent="0.35">
      <c r="A14" s="71" t="s">
        <v>6</v>
      </c>
      <c r="B14" s="11" t="s">
        <v>182</v>
      </c>
      <c r="C14" s="12" t="s">
        <v>115</v>
      </c>
      <c r="D14" s="12" t="s">
        <v>4</v>
      </c>
      <c r="E14" s="18" t="s">
        <v>293</v>
      </c>
      <c r="F14" s="11" t="s">
        <v>116</v>
      </c>
      <c r="G14" s="11" t="s">
        <v>103</v>
      </c>
      <c r="H14" s="11" t="s">
        <v>188</v>
      </c>
      <c r="I14" s="11" t="s">
        <v>189</v>
      </c>
      <c r="J14" s="13" t="s">
        <v>191</v>
      </c>
      <c r="K14" s="62"/>
      <c r="L14" s="56">
        <v>0.6</v>
      </c>
      <c r="M14" s="56">
        <v>0.8</v>
      </c>
      <c r="N14" s="56" t="s">
        <v>108</v>
      </c>
      <c r="O14" s="56" t="s">
        <v>137</v>
      </c>
      <c r="P14" s="57" t="s">
        <v>13</v>
      </c>
      <c r="Q14" s="56">
        <v>0.12</v>
      </c>
      <c r="R14" s="56">
        <v>0.8</v>
      </c>
      <c r="S14" s="56" t="s">
        <v>108</v>
      </c>
      <c r="T14" s="56" t="s">
        <v>121</v>
      </c>
      <c r="U14" s="57" t="s">
        <v>14</v>
      </c>
      <c r="V14" s="57" t="s">
        <v>110</v>
      </c>
      <c r="W14" s="57" t="s">
        <v>110</v>
      </c>
      <c r="X14" s="57" t="s">
        <v>29</v>
      </c>
      <c r="Y14" s="72" t="s">
        <v>195</v>
      </c>
    </row>
    <row r="15" spans="1:25" ht="85.5" customHeight="1" x14ac:dyDescent="0.35">
      <c r="A15" s="71" t="s">
        <v>6</v>
      </c>
      <c r="B15" s="11" t="s">
        <v>182</v>
      </c>
      <c r="C15" s="12" t="s">
        <v>115</v>
      </c>
      <c r="D15" s="12" t="s">
        <v>4</v>
      </c>
      <c r="E15" s="18" t="s">
        <v>293</v>
      </c>
      <c r="F15" s="11" t="s">
        <v>116</v>
      </c>
      <c r="G15" s="11" t="s">
        <v>103</v>
      </c>
      <c r="H15" s="11" t="s">
        <v>188</v>
      </c>
      <c r="I15" s="11" t="s">
        <v>189</v>
      </c>
      <c r="J15" s="13" t="s">
        <v>191</v>
      </c>
      <c r="K15" s="62"/>
      <c r="L15" s="56">
        <v>0.6</v>
      </c>
      <c r="M15" s="85">
        <v>0.8</v>
      </c>
      <c r="N15" s="56" t="s">
        <v>108</v>
      </c>
      <c r="O15" s="85" t="s">
        <v>137</v>
      </c>
      <c r="P15" s="86" t="s">
        <v>13</v>
      </c>
      <c r="Q15" s="56">
        <v>0.12</v>
      </c>
      <c r="R15" s="85">
        <v>0.8</v>
      </c>
      <c r="S15" s="85" t="s">
        <v>108</v>
      </c>
      <c r="T15" s="85" t="s">
        <v>121</v>
      </c>
      <c r="U15" s="86" t="s">
        <v>14</v>
      </c>
      <c r="V15" s="57" t="s">
        <v>110</v>
      </c>
      <c r="W15" s="57" t="s">
        <v>110</v>
      </c>
      <c r="X15" s="57" t="s">
        <v>29</v>
      </c>
      <c r="Y15" s="72" t="s">
        <v>196</v>
      </c>
    </row>
    <row r="16" spans="1:25" ht="85.5" customHeight="1" x14ac:dyDescent="0.35">
      <c r="A16" s="71" t="s">
        <v>40</v>
      </c>
      <c r="B16" s="11" t="s">
        <v>197</v>
      </c>
      <c r="C16" s="12" t="s">
        <v>115</v>
      </c>
      <c r="D16" s="12" t="s">
        <v>5</v>
      </c>
      <c r="E16" s="18" t="s">
        <v>293</v>
      </c>
      <c r="F16" s="11" t="s">
        <v>116</v>
      </c>
      <c r="G16" s="11" t="s">
        <v>103</v>
      </c>
      <c r="H16" s="11" t="s">
        <v>204</v>
      </c>
      <c r="I16" s="11" t="s">
        <v>205</v>
      </c>
      <c r="J16" s="13" t="s">
        <v>206</v>
      </c>
      <c r="K16" s="52"/>
      <c r="L16" s="56">
        <v>0.2</v>
      </c>
      <c r="M16" s="56">
        <v>0.8</v>
      </c>
      <c r="N16" s="56" t="s">
        <v>109</v>
      </c>
      <c r="O16" s="56" t="s">
        <v>137</v>
      </c>
      <c r="P16" s="57" t="s">
        <v>13</v>
      </c>
      <c r="Q16" s="56">
        <v>0.32</v>
      </c>
      <c r="R16" s="56">
        <v>0.8</v>
      </c>
      <c r="S16" s="56" t="s">
        <v>109</v>
      </c>
      <c r="T16" s="56" t="s">
        <v>114</v>
      </c>
      <c r="U16" s="57" t="s">
        <v>25</v>
      </c>
      <c r="V16" s="57" t="s">
        <v>110</v>
      </c>
      <c r="W16" s="57" t="s">
        <v>110</v>
      </c>
      <c r="X16" s="57" t="s">
        <v>139</v>
      </c>
      <c r="Y16" s="72" t="s">
        <v>210</v>
      </c>
    </row>
    <row r="17" spans="1:25" ht="85.5" customHeight="1" x14ac:dyDescent="0.35">
      <c r="A17" s="71" t="s">
        <v>40</v>
      </c>
      <c r="B17" s="11" t="s">
        <v>197</v>
      </c>
      <c r="C17" s="12" t="s">
        <v>115</v>
      </c>
      <c r="D17" s="12" t="s">
        <v>5</v>
      </c>
      <c r="E17" s="18" t="s">
        <v>293</v>
      </c>
      <c r="F17" s="11" t="s">
        <v>116</v>
      </c>
      <c r="G17" s="11" t="s">
        <v>103</v>
      </c>
      <c r="H17" s="11" t="s">
        <v>204</v>
      </c>
      <c r="I17" s="11" t="s">
        <v>205</v>
      </c>
      <c r="J17" s="13" t="s">
        <v>206</v>
      </c>
      <c r="K17" s="62"/>
      <c r="L17" s="56">
        <v>0.2</v>
      </c>
      <c r="M17" s="56">
        <v>0.8</v>
      </c>
      <c r="N17" s="56" t="s">
        <v>109</v>
      </c>
      <c r="O17" s="56" t="s">
        <v>137</v>
      </c>
      <c r="P17" s="57" t="s">
        <v>13</v>
      </c>
      <c r="Q17" s="56">
        <v>0.32</v>
      </c>
      <c r="R17" s="56">
        <v>0.8</v>
      </c>
      <c r="S17" s="56" t="s">
        <v>109</v>
      </c>
      <c r="T17" s="56" t="s">
        <v>114</v>
      </c>
      <c r="U17" s="57" t="s">
        <v>25</v>
      </c>
      <c r="V17" s="59" t="s">
        <v>110</v>
      </c>
      <c r="W17" s="59" t="s">
        <v>110</v>
      </c>
      <c r="X17" s="57" t="s">
        <v>139</v>
      </c>
      <c r="Y17" s="72" t="s">
        <v>211</v>
      </c>
    </row>
    <row r="18" spans="1:25" ht="85.5" customHeight="1" x14ac:dyDescent="0.35">
      <c r="A18" s="71" t="s">
        <v>40</v>
      </c>
      <c r="B18" s="11" t="s">
        <v>197</v>
      </c>
      <c r="C18" s="12" t="s">
        <v>115</v>
      </c>
      <c r="D18" s="12" t="s">
        <v>5</v>
      </c>
      <c r="E18" s="18" t="s">
        <v>293</v>
      </c>
      <c r="F18" s="11" t="s">
        <v>116</v>
      </c>
      <c r="G18" s="11" t="s">
        <v>103</v>
      </c>
      <c r="H18" s="11" t="s">
        <v>204</v>
      </c>
      <c r="I18" s="11" t="s">
        <v>205</v>
      </c>
      <c r="J18" s="13" t="s">
        <v>206</v>
      </c>
      <c r="K18" s="62"/>
      <c r="L18" s="56">
        <v>0.2</v>
      </c>
      <c r="M18" s="56">
        <v>0.8</v>
      </c>
      <c r="N18" s="56" t="s">
        <v>109</v>
      </c>
      <c r="O18" s="56" t="s">
        <v>137</v>
      </c>
      <c r="P18" s="57" t="s">
        <v>13</v>
      </c>
      <c r="Q18" s="56">
        <v>0.32</v>
      </c>
      <c r="R18" s="56">
        <v>0.8</v>
      </c>
      <c r="S18" s="56" t="s">
        <v>109</v>
      </c>
      <c r="T18" s="56" t="s">
        <v>114</v>
      </c>
      <c r="U18" s="57" t="s">
        <v>25</v>
      </c>
      <c r="V18" s="59" t="s">
        <v>110</v>
      </c>
      <c r="W18" s="59" t="s">
        <v>110</v>
      </c>
      <c r="X18" s="57" t="s">
        <v>139</v>
      </c>
      <c r="Y18" s="72" t="s">
        <v>212</v>
      </c>
    </row>
    <row r="19" spans="1:25" ht="210" customHeight="1" x14ac:dyDescent="0.35">
      <c r="A19" s="71" t="s">
        <v>49</v>
      </c>
      <c r="B19" s="11" t="s">
        <v>218</v>
      </c>
      <c r="C19" s="12" t="s">
        <v>115</v>
      </c>
      <c r="D19" s="12" t="s">
        <v>5</v>
      </c>
      <c r="E19" s="18" t="s">
        <v>293</v>
      </c>
      <c r="F19" s="11" t="s">
        <v>116</v>
      </c>
      <c r="G19" s="11" t="s">
        <v>103</v>
      </c>
      <c r="H19" s="11" t="s">
        <v>227</v>
      </c>
      <c r="I19" s="11" t="s">
        <v>228</v>
      </c>
      <c r="J19" s="13" t="s">
        <v>238</v>
      </c>
      <c r="K19" s="62"/>
      <c r="L19" s="56">
        <v>0.6</v>
      </c>
      <c r="M19" s="56">
        <v>1</v>
      </c>
      <c r="N19" s="56" t="s">
        <v>108</v>
      </c>
      <c r="O19" s="56" t="s">
        <v>120</v>
      </c>
      <c r="P19" s="57" t="s">
        <v>59</v>
      </c>
      <c r="Q19" s="56">
        <v>0.12</v>
      </c>
      <c r="R19" s="56">
        <v>1</v>
      </c>
      <c r="S19" s="56" t="s">
        <v>108</v>
      </c>
      <c r="T19" s="56" t="s">
        <v>121</v>
      </c>
      <c r="U19" s="57" t="s">
        <v>14</v>
      </c>
      <c r="V19" s="57" t="s">
        <v>110</v>
      </c>
      <c r="W19" s="57" t="s">
        <v>234</v>
      </c>
      <c r="X19" s="57" t="s">
        <v>29</v>
      </c>
      <c r="Y19" s="72" t="s">
        <v>235</v>
      </c>
    </row>
    <row r="20" spans="1:25" ht="84.75" customHeight="1" x14ac:dyDescent="0.35">
      <c r="A20" s="71" t="s">
        <v>49</v>
      </c>
      <c r="B20" s="11" t="s">
        <v>218</v>
      </c>
      <c r="C20" s="12" t="s">
        <v>115</v>
      </c>
      <c r="D20" s="12" t="s">
        <v>5</v>
      </c>
      <c r="E20" s="18" t="s">
        <v>293</v>
      </c>
      <c r="F20" s="11" t="s">
        <v>116</v>
      </c>
      <c r="G20" s="11" t="s">
        <v>103</v>
      </c>
      <c r="H20" s="11" t="s">
        <v>227</v>
      </c>
      <c r="I20" s="11" t="s">
        <v>228</v>
      </c>
      <c r="J20" s="13" t="s">
        <v>238</v>
      </c>
      <c r="K20" s="62"/>
      <c r="L20" s="56">
        <v>0.6</v>
      </c>
      <c r="M20" s="56">
        <v>1</v>
      </c>
      <c r="N20" s="56" t="s">
        <v>108</v>
      </c>
      <c r="O20" s="56" t="s">
        <v>120</v>
      </c>
      <c r="P20" s="57" t="s">
        <v>59</v>
      </c>
      <c r="Q20" s="56">
        <v>0.12</v>
      </c>
      <c r="R20" s="56">
        <v>1</v>
      </c>
      <c r="S20" s="56" t="s">
        <v>108</v>
      </c>
      <c r="T20" s="56" t="s">
        <v>121</v>
      </c>
      <c r="U20" s="57" t="s">
        <v>14</v>
      </c>
      <c r="V20" s="57" t="s">
        <v>110</v>
      </c>
      <c r="W20" s="57" t="s">
        <v>234</v>
      </c>
      <c r="X20" s="57" t="s">
        <v>29</v>
      </c>
      <c r="Y20" s="72" t="s">
        <v>236</v>
      </c>
    </row>
    <row r="21" spans="1:25" ht="84.75" customHeight="1" x14ac:dyDescent="0.35">
      <c r="A21" s="71" t="s">
        <v>49</v>
      </c>
      <c r="B21" s="11" t="s">
        <v>218</v>
      </c>
      <c r="C21" s="12" t="s">
        <v>115</v>
      </c>
      <c r="D21" s="12" t="s">
        <v>5</v>
      </c>
      <c r="E21" s="18" t="s">
        <v>293</v>
      </c>
      <c r="F21" s="11" t="s">
        <v>116</v>
      </c>
      <c r="G21" s="11" t="s">
        <v>103</v>
      </c>
      <c r="H21" s="11" t="s">
        <v>227</v>
      </c>
      <c r="I21" s="11" t="s">
        <v>228</v>
      </c>
      <c r="J21" s="13" t="s">
        <v>238</v>
      </c>
      <c r="K21" s="62"/>
      <c r="L21" s="56">
        <v>0.6</v>
      </c>
      <c r="M21" s="56">
        <v>1</v>
      </c>
      <c r="N21" s="56" t="s">
        <v>108</v>
      </c>
      <c r="O21" s="56" t="s">
        <v>120</v>
      </c>
      <c r="P21" s="57" t="s">
        <v>59</v>
      </c>
      <c r="Q21" s="56">
        <v>0.12</v>
      </c>
      <c r="R21" s="56">
        <v>1</v>
      </c>
      <c r="S21" s="56" t="s">
        <v>108</v>
      </c>
      <c r="T21" s="56" t="s">
        <v>121</v>
      </c>
      <c r="U21" s="57" t="s">
        <v>14</v>
      </c>
      <c r="V21" s="57" t="s">
        <v>110</v>
      </c>
      <c r="W21" s="57" t="s">
        <v>234</v>
      </c>
      <c r="X21" s="57" t="s">
        <v>29</v>
      </c>
      <c r="Y21" s="72" t="s">
        <v>237</v>
      </c>
    </row>
    <row r="22" spans="1:25" ht="84.75" customHeight="1" x14ac:dyDescent="0.35">
      <c r="A22" s="71" t="s">
        <v>39</v>
      </c>
      <c r="B22" s="11" t="s">
        <v>239</v>
      </c>
      <c r="C22" s="12" t="s">
        <v>115</v>
      </c>
      <c r="D22" s="12" t="s">
        <v>5</v>
      </c>
      <c r="E22" s="18" t="str">
        <f>+IFERROR(VLOOKUP(C22,[15]!Tabla3[#Data],2,0),"")</f>
        <v>Eventos relacionados con las conductas o comportamientos de los empleados que afectan la Integridad Pública</v>
      </c>
      <c r="F22" s="11" t="s">
        <v>116</v>
      </c>
      <c r="G22" s="11" t="s">
        <v>103</v>
      </c>
      <c r="H22" s="11" t="s">
        <v>251</v>
      </c>
      <c r="I22" s="11" t="s">
        <v>252</v>
      </c>
      <c r="J22" s="13" t="s">
        <v>253</v>
      </c>
      <c r="K22" s="52"/>
      <c r="L22" s="56">
        <v>0.4</v>
      </c>
      <c r="M22" s="56">
        <v>1</v>
      </c>
      <c r="N22" s="56" t="s">
        <v>7</v>
      </c>
      <c r="O22" s="56" t="s">
        <v>120</v>
      </c>
      <c r="P22" s="57" t="s">
        <v>59</v>
      </c>
      <c r="Q22" s="56">
        <v>0.24</v>
      </c>
      <c r="R22" s="56">
        <v>1</v>
      </c>
      <c r="S22" s="56" t="s">
        <v>7</v>
      </c>
      <c r="T22" s="56" t="s">
        <v>114</v>
      </c>
      <c r="U22" s="57" t="s">
        <v>14</v>
      </c>
      <c r="V22" s="59" t="s">
        <v>110</v>
      </c>
      <c r="W22" s="59" t="s">
        <v>110</v>
      </c>
      <c r="X22" s="59" t="s">
        <v>29</v>
      </c>
      <c r="Y22" s="72" t="s">
        <v>257</v>
      </c>
    </row>
    <row r="23" spans="1:25" ht="84.75" customHeight="1" x14ac:dyDescent="0.35">
      <c r="A23" s="71" t="s">
        <v>39</v>
      </c>
      <c r="B23" s="11" t="s">
        <v>239</v>
      </c>
      <c r="C23" s="12" t="s">
        <v>115</v>
      </c>
      <c r="D23" s="12" t="s">
        <v>5</v>
      </c>
      <c r="E23" s="18" t="str">
        <f>+IFERROR(VLOOKUP(C23,[15]!Tabla3[#Data],2,0),"")</f>
        <v>Eventos relacionados con las conductas o comportamientos de los empleados que afectan la Integridad Pública</v>
      </c>
      <c r="F23" s="11" t="s">
        <v>116</v>
      </c>
      <c r="G23" s="11" t="s">
        <v>103</v>
      </c>
      <c r="H23" s="11" t="s">
        <v>251</v>
      </c>
      <c r="I23" s="11" t="s">
        <v>252</v>
      </c>
      <c r="J23" s="13" t="s">
        <v>253</v>
      </c>
      <c r="K23" s="62"/>
      <c r="L23" s="56">
        <v>0.4</v>
      </c>
      <c r="M23" s="56">
        <v>1</v>
      </c>
      <c r="N23" s="56" t="s">
        <v>7</v>
      </c>
      <c r="O23" s="56" t="s">
        <v>120</v>
      </c>
      <c r="P23" s="57" t="s">
        <v>59</v>
      </c>
      <c r="Q23" s="56">
        <v>0.24</v>
      </c>
      <c r="R23" s="56">
        <v>1</v>
      </c>
      <c r="S23" s="56" t="s">
        <v>7</v>
      </c>
      <c r="T23" s="56" t="s">
        <v>114</v>
      </c>
      <c r="U23" s="57" t="s">
        <v>14</v>
      </c>
      <c r="V23" s="59" t="s">
        <v>110</v>
      </c>
      <c r="W23" s="59" t="s">
        <v>110</v>
      </c>
      <c r="X23" s="59" t="s">
        <v>29</v>
      </c>
      <c r="Y23" s="72" t="s">
        <v>258</v>
      </c>
    </row>
    <row r="24" spans="1:25" ht="70" x14ac:dyDescent="0.35">
      <c r="A24" s="71" t="s">
        <v>39</v>
      </c>
      <c r="B24" s="11" t="s">
        <v>239</v>
      </c>
      <c r="C24" s="12" t="s">
        <v>115</v>
      </c>
      <c r="D24" s="12" t="s">
        <v>5</v>
      </c>
      <c r="E24" s="18" t="str">
        <f>+IFERROR(VLOOKUP(C24,[15]!Tabla3[#Data],2,0),"")</f>
        <v>Eventos relacionados con las conductas o comportamientos de los empleados que afectan la Integridad Pública</v>
      </c>
      <c r="F24" s="11" t="s">
        <v>116</v>
      </c>
      <c r="G24" s="11" t="s">
        <v>103</v>
      </c>
      <c r="H24" s="11" t="s">
        <v>251</v>
      </c>
      <c r="I24" s="11" t="s">
        <v>252</v>
      </c>
      <c r="J24" s="13" t="s">
        <v>253</v>
      </c>
      <c r="K24" s="62"/>
      <c r="L24" s="56">
        <v>0.4</v>
      </c>
      <c r="M24" s="56">
        <v>1</v>
      </c>
      <c r="N24" s="56" t="s">
        <v>7</v>
      </c>
      <c r="O24" s="56" t="s">
        <v>120</v>
      </c>
      <c r="P24" s="57" t="s">
        <v>59</v>
      </c>
      <c r="Q24" s="56">
        <v>0.24</v>
      </c>
      <c r="R24" s="56">
        <v>1</v>
      </c>
      <c r="S24" s="56" t="s">
        <v>7</v>
      </c>
      <c r="T24" s="56" t="s">
        <v>114</v>
      </c>
      <c r="U24" s="57" t="s">
        <v>14</v>
      </c>
      <c r="V24" s="59" t="s">
        <v>110</v>
      </c>
      <c r="W24" s="59" t="s">
        <v>110</v>
      </c>
      <c r="X24" s="59" t="s">
        <v>29</v>
      </c>
      <c r="Y24" s="72" t="s">
        <v>259</v>
      </c>
    </row>
    <row r="25" spans="1:25" ht="70" x14ac:dyDescent="0.35">
      <c r="A25" s="71" t="s">
        <v>39</v>
      </c>
      <c r="B25" s="11" t="s">
        <v>239</v>
      </c>
      <c r="C25" s="12" t="s">
        <v>115</v>
      </c>
      <c r="D25" s="12" t="s">
        <v>5</v>
      </c>
      <c r="E25" s="18" t="str">
        <f>+IFERROR(VLOOKUP(C25,[15]!Tabla3[#Data],2,0),"")</f>
        <v>Eventos relacionados con las conductas o comportamientos de los empleados que afectan la Integridad Pública</v>
      </c>
      <c r="F25" s="11" t="s">
        <v>116</v>
      </c>
      <c r="G25" s="11" t="s">
        <v>103</v>
      </c>
      <c r="H25" s="11" t="s">
        <v>251</v>
      </c>
      <c r="I25" s="11" t="s">
        <v>252</v>
      </c>
      <c r="J25" s="13" t="s">
        <v>253</v>
      </c>
      <c r="K25" s="62"/>
      <c r="L25" s="56">
        <v>0.4</v>
      </c>
      <c r="M25" s="56">
        <v>1</v>
      </c>
      <c r="N25" s="56" t="s">
        <v>7</v>
      </c>
      <c r="O25" s="56" t="s">
        <v>120</v>
      </c>
      <c r="P25" s="57" t="s">
        <v>59</v>
      </c>
      <c r="Q25" s="56">
        <v>0.24</v>
      </c>
      <c r="R25" s="56">
        <v>1</v>
      </c>
      <c r="S25" s="56" t="s">
        <v>7</v>
      </c>
      <c r="T25" s="56" t="s">
        <v>114</v>
      </c>
      <c r="U25" s="57" t="s">
        <v>14</v>
      </c>
      <c r="V25" s="59" t="s">
        <v>110</v>
      </c>
      <c r="W25" s="59" t="s">
        <v>110</v>
      </c>
      <c r="X25" s="59" t="s">
        <v>29</v>
      </c>
      <c r="Y25" s="130" t="s">
        <v>418</v>
      </c>
    </row>
    <row r="26" spans="1:25" ht="72.5" x14ac:dyDescent="0.35">
      <c r="A26" s="71" t="s">
        <v>18</v>
      </c>
      <c r="B26" s="11" t="s">
        <v>260</v>
      </c>
      <c r="C26" s="12" t="s">
        <v>115</v>
      </c>
      <c r="D26" s="12" t="s">
        <v>4</v>
      </c>
      <c r="E26" s="18" t="str">
        <f>+IFERROR(VLOOKUP(C26,[9]!Tabla3[#Data],2,0),"")</f>
        <v/>
      </c>
      <c r="F26" s="11" t="s">
        <v>116</v>
      </c>
      <c r="G26" s="11" t="s">
        <v>127</v>
      </c>
      <c r="H26" s="11" t="s">
        <v>276</v>
      </c>
      <c r="I26" s="11" t="s">
        <v>277</v>
      </c>
      <c r="J26" s="13" t="s">
        <v>278</v>
      </c>
      <c r="K26" s="52"/>
      <c r="L26" s="56">
        <v>0.6</v>
      </c>
      <c r="M26" s="56">
        <v>1</v>
      </c>
      <c r="N26" s="56" t="s">
        <v>108</v>
      </c>
      <c r="O26" s="56" t="s">
        <v>137</v>
      </c>
      <c r="P26" s="57" t="s">
        <v>13</v>
      </c>
      <c r="Q26" s="56">
        <v>0.16</v>
      </c>
      <c r="R26" s="56">
        <v>1</v>
      </c>
      <c r="S26" s="56" t="s">
        <v>108</v>
      </c>
      <c r="T26" s="56" t="s">
        <v>121</v>
      </c>
      <c r="U26" s="57" t="s">
        <v>14</v>
      </c>
      <c r="V26" s="86" t="s">
        <v>110</v>
      </c>
      <c r="W26" s="57" t="s">
        <v>110</v>
      </c>
      <c r="X26" s="86" t="s">
        <v>29</v>
      </c>
      <c r="Y26" s="72" t="s">
        <v>291</v>
      </c>
    </row>
    <row r="27" spans="1:25" ht="72.5" x14ac:dyDescent="0.35">
      <c r="A27" s="71" t="s">
        <v>18</v>
      </c>
      <c r="B27" s="11" t="s">
        <v>260</v>
      </c>
      <c r="C27" s="12" t="s">
        <v>115</v>
      </c>
      <c r="D27" s="12" t="s">
        <v>4</v>
      </c>
      <c r="E27" s="18" t="s">
        <v>293</v>
      </c>
      <c r="F27" s="11" t="s">
        <v>116</v>
      </c>
      <c r="G27" s="11" t="s">
        <v>127</v>
      </c>
      <c r="H27" s="11" t="s">
        <v>276</v>
      </c>
      <c r="I27" s="11" t="s">
        <v>277</v>
      </c>
      <c r="J27" s="13" t="s">
        <v>278</v>
      </c>
      <c r="K27" s="62"/>
      <c r="L27" s="56">
        <v>0.6</v>
      </c>
      <c r="M27" s="56">
        <v>1</v>
      </c>
      <c r="N27" s="56" t="s">
        <v>7</v>
      </c>
      <c r="O27" s="56" t="s">
        <v>120</v>
      </c>
      <c r="P27" s="57" t="s">
        <v>59</v>
      </c>
      <c r="Q27" s="56">
        <v>0.16</v>
      </c>
      <c r="R27" s="56">
        <v>1</v>
      </c>
      <c r="S27" s="56" t="s">
        <v>7</v>
      </c>
      <c r="T27" s="56" t="s">
        <v>121</v>
      </c>
      <c r="U27" s="57" t="s">
        <v>25</v>
      </c>
      <c r="V27" s="59" t="s">
        <v>110</v>
      </c>
      <c r="W27" s="59" t="s">
        <v>110</v>
      </c>
      <c r="X27" s="57" t="s">
        <v>139</v>
      </c>
      <c r="Y27" s="72" t="s">
        <v>292</v>
      </c>
    </row>
    <row r="28" spans="1:25" ht="72.5" x14ac:dyDescent="0.35">
      <c r="A28" s="71" t="s">
        <v>44</v>
      </c>
      <c r="B28" s="26" t="s">
        <v>298</v>
      </c>
      <c r="C28" s="12" t="s">
        <v>115</v>
      </c>
      <c r="D28" s="12" t="s">
        <v>4</v>
      </c>
      <c r="E28" s="18" t="str">
        <f>+IFERROR(VLOOKUP(C28,[10]!Tabla3[#Data],2,0),"")</f>
        <v/>
      </c>
      <c r="F28" s="11" t="s">
        <v>116</v>
      </c>
      <c r="G28" s="11" t="s">
        <v>103</v>
      </c>
      <c r="H28" s="11" t="s">
        <v>302</v>
      </c>
      <c r="I28" s="11" t="s">
        <v>303</v>
      </c>
      <c r="J28" s="13" t="s">
        <v>304</v>
      </c>
      <c r="K28" s="52"/>
      <c r="L28" s="56">
        <v>0.6</v>
      </c>
      <c r="M28" s="56">
        <v>0.8</v>
      </c>
      <c r="N28" s="56" t="s">
        <v>108</v>
      </c>
      <c r="O28" s="56" t="s">
        <v>137</v>
      </c>
      <c r="P28" s="57" t="s">
        <v>13</v>
      </c>
      <c r="Q28" s="56">
        <v>0.12</v>
      </c>
      <c r="R28" s="56">
        <v>0.8</v>
      </c>
      <c r="S28" s="56" t="s">
        <v>108</v>
      </c>
      <c r="T28" s="56" t="s">
        <v>121</v>
      </c>
      <c r="U28" s="57" t="s">
        <v>14</v>
      </c>
      <c r="V28" s="59" t="s">
        <v>110</v>
      </c>
      <c r="W28" s="59" t="s">
        <v>110</v>
      </c>
      <c r="X28" s="59" t="s">
        <v>29</v>
      </c>
      <c r="Y28" s="72" t="s">
        <v>305</v>
      </c>
    </row>
    <row r="29" spans="1:25" ht="94.5" customHeight="1" x14ac:dyDescent="0.35">
      <c r="A29" s="71" t="s">
        <v>44</v>
      </c>
      <c r="B29" s="26" t="s">
        <v>298</v>
      </c>
      <c r="C29" s="12" t="s">
        <v>115</v>
      </c>
      <c r="D29" s="12" t="s">
        <v>4</v>
      </c>
      <c r="E29" s="18" t="str">
        <f>+IFERROR(VLOOKUP(C29,[10]!Tabla3[#Data],2,0),"")</f>
        <v/>
      </c>
      <c r="F29" s="11" t="s">
        <v>116</v>
      </c>
      <c r="G29" s="11" t="s">
        <v>103</v>
      </c>
      <c r="H29" s="11" t="s">
        <v>302</v>
      </c>
      <c r="I29" s="11" t="s">
        <v>303</v>
      </c>
      <c r="J29" s="13" t="s">
        <v>304</v>
      </c>
      <c r="K29" s="62"/>
      <c r="L29" s="56">
        <v>0.6</v>
      </c>
      <c r="M29" s="56">
        <v>0.8</v>
      </c>
      <c r="N29" s="56" t="s">
        <v>108</v>
      </c>
      <c r="O29" s="56" t="s">
        <v>137</v>
      </c>
      <c r="P29" s="57" t="s">
        <v>13</v>
      </c>
      <c r="Q29" s="56">
        <v>0.12</v>
      </c>
      <c r="R29" s="56">
        <v>0.8</v>
      </c>
      <c r="S29" s="56" t="s">
        <v>108</v>
      </c>
      <c r="T29" s="56" t="s">
        <v>121</v>
      </c>
      <c r="U29" s="57" t="s">
        <v>14</v>
      </c>
      <c r="V29" s="59" t="s">
        <v>110</v>
      </c>
      <c r="W29" s="59" t="s">
        <v>110</v>
      </c>
      <c r="X29" s="59" t="s">
        <v>29</v>
      </c>
      <c r="Y29" s="72" t="s">
        <v>306</v>
      </c>
    </row>
    <row r="30" spans="1:25" ht="94.5" customHeight="1" x14ac:dyDescent="0.35">
      <c r="A30" s="71" t="s">
        <v>45</v>
      </c>
      <c r="B30" s="11" t="s">
        <v>307</v>
      </c>
      <c r="C30" s="12" t="s">
        <v>115</v>
      </c>
      <c r="D30" s="12" t="s">
        <v>5</v>
      </c>
      <c r="E30" s="18" t="str">
        <f>+IFERROR(VLOOKUP(C30,[14]!Tabla3[#Data],2,0),"")</f>
        <v/>
      </c>
      <c r="F30" s="11" t="s">
        <v>116</v>
      </c>
      <c r="G30" s="11" t="s">
        <v>103</v>
      </c>
      <c r="H30" s="11" t="s">
        <v>308</v>
      </c>
      <c r="I30" s="11" t="s">
        <v>309</v>
      </c>
      <c r="J30" s="13" t="s">
        <v>310</v>
      </c>
      <c r="K30" s="52"/>
      <c r="L30" s="56">
        <v>0.8</v>
      </c>
      <c r="M30" s="56">
        <v>0.8</v>
      </c>
      <c r="N30" s="56" t="s">
        <v>19</v>
      </c>
      <c r="O30" s="56" t="s">
        <v>137</v>
      </c>
      <c r="P30" s="57" t="s">
        <v>13</v>
      </c>
      <c r="Q30" s="56">
        <v>0.16</v>
      </c>
      <c r="R30" s="56">
        <v>0.8</v>
      </c>
      <c r="S30" s="56" t="s">
        <v>109</v>
      </c>
      <c r="T30" s="56" t="s">
        <v>137</v>
      </c>
      <c r="U30" s="57" t="s">
        <v>13</v>
      </c>
      <c r="V30" s="59" t="s">
        <v>110</v>
      </c>
      <c r="W30" s="59" t="s">
        <v>110</v>
      </c>
      <c r="X30" s="59" t="s">
        <v>284</v>
      </c>
      <c r="Y30" s="72" t="s">
        <v>311</v>
      </c>
    </row>
    <row r="31" spans="1:25" ht="72.5" x14ac:dyDescent="0.35">
      <c r="A31" s="71" t="s">
        <v>45</v>
      </c>
      <c r="B31" s="11" t="s">
        <v>307</v>
      </c>
      <c r="C31" s="12" t="s">
        <v>115</v>
      </c>
      <c r="D31" s="12" t="s">
        <v>5</v>
      </c>
      <c r="E31" s="18" t="str">
        <f>+IFERROR(VLOOKUP(C31,[14]!Tabla3[#Data],2,0),"")</f>
        <v/>
      </c>
      <c r="F31" s="11" t="s">
        <v>116</v>
      </c>
      <c r="G31" s="11" t="s">
        <v>103</v>
      </c>
      <c r="H31" s="11" t="s">
        <v>308</v>
      </c>
      <c r="I31" s="11" t="s">
        <v>309</v>
      </c>
      <c r="J31" s="13" t="s">
        <v>310</v>
      </c>
      <c r="K31" s="62"/>
      <c r="L31" s="56">
        <v>0.8</v>
      </c>
      <c r="M31" s="56">
        <v>0.8</v>
      </c>
      <c r="N31" s="56" t="s">
        <v>19</v>
      </c>
      <c r="O31" s="56" t="s">
        <v>137</v>
      </c>
      <c r="P31" s="57" t="s">
        <v>13</v>
      </c>
      <c r="Q31" s="56">
        <v>0.16</v>
      </c>
      <c r="R31" s="56">
        <v>0.8</v>
      </c>
      <c r="S31" s="56" t="s">
        <v>109</v>
      </c>
      <c r="T31" s="56" t="s">
        <v>137</v>
      </c>
      <c r="U31" s="57" t="s">
        <v>13</v>
      </c>
      <c r="V31" s="59" t="s">
        <v>110</v>
      </c>
      <c r="W31" s="59" t="s">
        <v>110</v>
      </c>
      <c r="X31" s="59" t="s">
        <v>284</v>
      </c>
      <c r="Y31" s="72" t="s">
        <v>312</v>
      </c>
    </row>
    <row r="32" spans="1:25" ht="116" x14ac:dyDescent="0.35">
      <c r="A32" s="71" t="s">
        <v>51</v>
      </c>
      <c r="B32" s="11" t="s">
        <v>378</v>
      </c>
      <c r="C32" s="12" t="s">
        <v>115</v>
      </c>
      <c r="D32" s="12" t="s">
        <v>4</v>
      </c>
      <c r="E32" s="18" t="str">
        <f>+IFERROR(VLOOKUP(C32,[11]!Tabla3[#Data],2,0),"")</f>
        <v/>
      </c>
      <c r="F32" s="11" t="s">
        <v>116</v>
      </c>
      <c r="G32" s="11" t="s">
        <v>103</v>
      </c>
      <c r="H32" s="11" t="s">
        <v>382</v>
      </c>
      <c r="I32" s="11" t="s">
        <v>383</v>
      </c>
      <c r="J32" s="13" t="s">
        <v>384</v>
      </c>
      <c r="K32" s="52"/>
      <c r="L32" s="56">
        <v>0.6</v>
      </c>
      <c r="M32" s="56">
        <v>1</v>
      </c>
      <c r="N32" s="56" t="s">
        <v>108</v>
      </c>
      <c r="O32" s="56" t="s">
        <v>120</v>
      </c>
      <c r="P32" s="57" t="s">
        <v>59</v>
      </c>
      <c r="Q32" s="56">
        <v>0.08</v>
      </c>
      <c r="R32" s="56">
        <v>1</v>
      </c>
      <c r="S32" s="56" t="s">
        <v>108</v>
      </c>
      <c r="T32" s="56" t="s">
        <v>121</v>
      </c>
      <c r="U32" s="57" t="s">
        <v>14</v>
      </c>
      <c r="V32" s="57" t="s">
        <v>110</v>
      </c>
      <c r="W32" s="57" t="s">
        <v>110</v>
      </c>
      <c r="X32" s="57" t="s">
        <v>29</v>
      </c>
      <c r="Y32" s="72" t="s">
        <v>386</v>
      </c>
    </row>
    <row r="33" spans="1:25" ht="87" x14ac:dyDescent="0.35">
      <c r="A33" s="75" t="s">
        <v>53</v>
      </c>
      <c r="B33" s="11" t="s">
        <v>387</v>
      </c>
      <c r="C33" s="12" t="s">
        <v>115</v>
      </c>
      <c r="D33" s="12" t="s">
        <v>4</v>
      </c>
      <c r="E33" s="18" t="str">
        <f>+IFERROR(VLOOKUP(C33,[11]!Tabla3[#Data],2,0),"")</f>
        <v/>
      </c>
      <c r="F33" s="11" t="s">
        <v>116</v>
      </c>
      <c r="G33" s="50" t="s">
        <v>103</v>
      </c>
      <c r="H33" s="51" t="s">
        <v>391</v>
      </c>
      <c r="I33" s="51" t="s">
        <v>392</v>
      </c>
      <c r="J33" s="13" t="s">
        <v>393</v>
      </c>
      <c r="K33" s="62"/>
      <c r="L33" s="64">
        <v>0.4</v>
      </c>
      <c r="M33" s="64">
        <v>0.8</v>
      </c>
      <c r="N33" s="64" t="s">
        <v>7</v>
      </c>
      <c r="O33" s="64" t="s">
        <v>137</v>
      </c>
      <c r="P33" s="63" t="s">
        <v>13</v>
      </c>
      <c r="Q33" s="64">
        <v>0.24</v>
      </c>
      <c r="R33" s="64">
        <v>1</v>
      </c>
      <c r="S33" s="64" t="s">
        <v>7</v>
      </c>
      <c r="T33" s="64" t="s">
        <v>114</v>
      </c>
      <c r="U33" s="63" t="s">
        <v>14</v>
      </c>
      <c r="V33" s="63" t="s">
        <v>110</v>
      </c>
      <c r="W33" s="63" t="s">
        <v>110</v>
      </c>
      <c r="X33" s="63" t="s">
        <v>29</v>
      </c>
      <c r="Y33" s="73" t="s">
        <v>395</v>
      </c>
    </row>
    <row r="34" spans="1:25" ht="84" x14ac:dyDescent="0.35">
      <c r="A34" s="71" t="s">
        <v>32</v>
      </c>
      <c r="B34" s="11" t="s">
        <v>396</v>
      </c>
      <c r="C34" s="12" t="s">
        <v>115</v>
      </c>
      <c r="D34" s="12" t="s">
        <v>4</v>
      </c>
      <c r="E34" s="18" t="str">
        <f>+IFERROR(VLOOKUP(C34,[13]!Tabla3[#Data],2,0),"")</f>
        <v/>
      </c>
      <c r="F34" s="11" t="s">
        <v>116</v>
      </c>
      <c r="G34" s="11" t="s">
        <v>103</v>
      </c>
      <c r="H34" s="11" t="s">
        <v>403</v>
      </c>
      <c r="I34" s="11" t="s">
        <v>404</v>
      </c>
      <c r="J34" s="13" t="s">
        <v>405</v>
      </c>
      <c r="K34" s="52"/>
      <c r="L34" s="58">
        <v>0.4</v>
      </c>
      <c r="M34" s="58">
        <v>0.8</v>
      </c>
      <c r="N34" s="58" t="s">
        <v>7</v>
      </c>
      <c r="O34" s="58" t="s">
        <v>137</v>
      </c>
      <c r="P34" s="59" t="s">
        <v>13</v>
      </c>
      <c r="Q34" s="58">
        <v>0.4</v>
      </c>
      <c r="R34" s="58">
        <v>0.8</v>
      </c>
      <c r="S34" s="58" t="s">
        <v>7</v>
      </c>
      <c r="T34" s="58" t="s">
        <v>114</v>
      </c>
      <c r="U34" s="59" t="s">
        <v>14</v>
      </c>
      <c r="V34" s="59" t="s">
        <v>110</v>
      </c>
      <c r="W34" s="59" t="s">
        <v>110</v>
      </c>
      <c r="X34" s="59" t="s">
        <v>29</v>
      </c>
      <c r="Y34" s="72" t="s">
        <v>414</v>
      </c>
    </row>
    <row r="35" spans="1:25" ht="78" customHeight="1" x14ac:dyDescent="0.35">
      <c r="A35" s="71" t="s">
        <v>32</v>
      </c>
      <c r="B35" s="11" t="s">
        <v>396</v>
      </c>
      <c r="C35" s="12" t="s">
        <v>115</v>
      </c>
      <c r="D35" s="12" t="s">
        <v>4</v>
      </c>
      <c r="E35" s="18" t="str">
        <f>+IFERROR(VLOOKUP(C35,[13]!Tabla3[#Data],2,0),"")</f>
        <v/>
      </c>
      <c r="F35" s="11" t="s">
        <v>116</v>
      </c>
      <c r="G35" s="11" t="s">
        <v>103</v>
      </c>
      <c r="H35" s="11" t="s">
        <v>403</v>
      </c>
      <c r="I35" s="11" t="s">
        <v>404</v>
      </c>
      <c r="J35" s="13" t="s">
        <v>405</v>
      </c>
      <c r="K35" s="52"/>
      <c r="L35" s="58">
        <v>0.4</v>
      </c>
      <c r="M35" s="58">
        <v>0.8</v>
      </c>
      <c r="N35" s="58" t="s">
        <v>7</v>
      </c>
      <c r="O35" s="58" t="s">
        <v>137</v>
      </c>
      <c r="P35" s="59" t="s">
        <v>13</v>
      </c>
      <c r="Q35" s="58">
        <v>0.4</v>
      </c>
      <c r="R35" s="58">
        <v>0.8</v>
      </c>
      <c r="S35" s="58" t="s">
        <v>7</v>
      </c>
      <c r="T35" s="58" t="s">
        <v>114</v>
      </c>
      <c r="U35" s="59" t="s">
        <v>14</v>
      </c>
      <c r="V35" s="59" t="s">
        <v>110</v>
      </c>
      <c r="W35" s="59" t="s">
        <v>110</v>
      </c>
      <c r="X35" s="59" t="s">
        <v>29</v>
      </c>
      <c r="Y35" s="72" t="s">
        <v>415</v>
      </c>
    </row>
    <row r="36" spans="1:25" ht="84" x14ac:dyDescent="0.35">
      <c r="A36" s="71" t="s">
        <v>32</v>
      </c>
      <c r="B36" s="11" t="s">
        <v>396</v>
      </c>
      <c r="C36" s="12" t="s">
        <v>115</v>
      </c>
      <c r="D36" s="12" t="s">
        <v>4</v>
      </c>
      <c r="E36" s="18" t="str">
        <f>+IFERROR(VLOOKUP(C36,[13]!Tabla3[#Data],2,0),"")</f>
        <v/>
      </c>
      <c r="F36" s="11" t="s">
        <v>116</v>
      </c>
      <c r="G36" s="11" t="s">
        <v>103</v>
      </c>
      <c r="H36" s="11" t="s">
        <v>403</v>
      </c>
      <c r="I36" s="11" t="s">
        <v>404</v>
      </c>
      <c r="J36" s="13" t="s">
        <v>405</v>
      </c>
      <c r="K36" s="52"/>
      <c r="L36" s="58">
        <v>0.4</v>
      </c>
      <c r="M36" s="58">
        <v>0.8</v>
      </c>
      <c r="N36" s="58" t="s">
        <v>7</v>
      </c>
      <c r="O36" s="58" t="s">
        <v>137</v>
      </c>
      <c r="P36" s="59" t="s">
        <v>13</v>
      </c>
      <c r="Q36" s="58">
        <v>0.4</v>
      </c>
      <c r="R36" s="58">
        <v>0.8</v>
      </c>
      <c r="S36" s="58" t="s">
        <v>7</v>
      </c>
      <c r="T36" s="58" t="s">
        <v>114</v>
      </c>
      <c r="U36" s="59" t="s">
        <v>14</v>
      </c>
      <c r="V36" s="59" t="s">
        <v>110</v>
      </c>
      <c r="W36" s="59" t="s">
        <v>110</v>
      </c>
      <c r="X36" s="59" t="s">
        <v>29</v>
      </c>
      <c r="Y36" s="72" t="s">
        <v>416</v>
      </c>
    </row>
    <row r="37" spans="1:25" ht="84.5" thickBot="1" x14ac:dyDescent="0.4">
      <c r="A37" s="76" t="s">
        <v>32</v>
      </c>
      <c r="B37" s="77" t="s">
        <v>396</v>
      </c>
      <c r="C37" s="78" t="s">
        <v>115</v>
      </c>
      <c r="D37" s="78" t="s">
        <v>4</v>
      </c>
      <c r="E37" s="79" t="str">
        <f>+IFERROR(VLOOKUP(C37,[13]!Tabla3[#Data],2,0),"")</f>
        <v/>
      </c>
      <c r="F37" s="77" t="s">
        <v>116</v>
      </c>
      <c r="G37" s="77" t="s">
        <v>103</v>
      </c>
      <c r="H37" s="77" t="s">
        <v>403</v>
      </c>
      <c r="I37" s="77" t="s">
        <v>404</v>
      </c>
      <c r="J37" s="80" t="s">
        <v>405</v>
      </c>
      <c r="K37" s="88"/>
      <c r="L37" s="82">
        <v>0.4</v>
      </c>
      <c r="M37" s="82">
        <v>0.8</v>
      </c>
      <c r="N37" s="82" t="s">
        <v>7</v>
      </c>
      <c r="O37" s="82" t="s">
        <v>137</v>
      </c>
      <c r="P37" s="83" t="s">
        <v>13</v>
      </c>
      <c r="Q37" s="82">
        <v>0.4</v>
      </c>
      <c r="R37" s="82">
        <v>0.8</v>
      </c>
      <c r="S37" s="82" t="s">
        <v>7</v>
      </c>
      <c r="T37" s="82" t="s">
        <v>114</v>
      </c>
      <c r="U37" s="83" t="s">
        <v>14</v>
      </c>
      <c r="V37" s="83" t="s">
        <v>110</v>
      </c>
      <c r="W37" s="83" t="s">
        <v>110</v>
      </c>
      <c r="X37" s="83" t="s">
        <v>29</v>
      </c>
      <c r="Y37" s="84" t="s">
        <v>417</v>
      </c>
    </row>
    <row r="38" spans="1:25" x14ac:dyDescent="0.35">
      <c r="A38" s="7"/>
      <c r="B38" s="3"/>
      <c r="C38" s="3"/>
      <c r="D38" s="3"/>
      <c r="E38" s="3"/>
      <c r="F38" s="3"/>
      <c r="G38" s="3"/>
      <c r="H38" s="3"/>
      <c r="I38" s="3"/>
      <c r="J38" s="3"/>
      <c r="K38" s="3"/>
      <c r="L38" s="3"/>
      <c r="M38" s="3"/>
      <c r="N38" s="3"/>
      <c r="O38" s="3"/>
      <c r="P38" s="3"/>
      <c r="Q38" s="3"/>
      <c r="R38" s="3"/>
      <c r="S38" s="3"/>
      <c r="T38" s="3"/>
      <c r="U38" s="5"/>
    </row>
    <row r="39" spans="1:25" x14ac:dyDescent="0.35">
      <c r="A39" s="7"/>
      <c r="B39" s="3"/>
      <c r="C39" s="3"/>
      <c r="D39" s="3"/>
      <c r="E39" s="3"/>
      <c r="F39" s="3"/>
      <c r="G39" s="3"/>
      <c r="H39" s="3"/>
      <c r="I39" s="3"/>
      <c r="J39" s="3"/>
      <c r="K39" s="3"/>
      <c r="L39" s="3"/>
      <c r="M39" s="3"/>
      <c r="N39" s="3"/>
      <c r="O39" s="3"/>
      <c r="P39" s="3"/>
      <c r="Q39" s="3"/>
      <c r="R39" s="3"/>
      <c r="S39" s="3"/>
      <c r="T39" s="3"/>
      <c r="U39" s="5"/>
    </row>
    <row r="40" spans="1:25" x14ac:dyDescent="0.35">
      <c r="A40" s="7"/>
      <c r="B40" s="3"/>
      <c r="C40" s="3"/>
      <c r="D40" s="3"/>
      <c r="E40" s="3"/>
      <c r="F40" s="3"/>
      <c r="G40" s="3"/>
      <c r="H40" s="3"/>
      <c r="I40" s="3"/>
      <c r="J40" s="3"/>
      <c r="K40" s="3"/>
      <c r="L40" s="3"/>
      <c r="M40" s="3"/>
      <c r="N40" s="3"/>
      <c r="O40" s="3"/>
      <c r="P40" s="3"/>
      <c r="Q40" s="3"/>
      <c r="R40" s="3"/>
      <c r="S40" s="3"/>
      <c r="T40" s="3"/>
      <c r="U40" s="5"/>
    </row>
    <row r="41" spans="1:25" x14ac:dyDescent="0.35">
      <c r="A41" s="7"/>
      <c r="B41" s="3"/>
      <c r="C41" s="3"/>
      <c r="D41" s="3"/>
      <c r="E41" s="3"/>
      <c r="F41" s="3"/>
      <c r="G41" s="3"/>
      <c r="H41" s="3"/>
      <c r="I41" s="3"/>
      <c r="J41" s="3"/>
      <c r="K41" s="3"/>
      <c r="L41" s="3"/>
      <c r="M41" s="3"/>
      <c r="N41" s="3"/>
      <c r="O41" s="3"/>
      <c r="P41" s="3"/>
      <c r="Q41" s="3"/>
      <c r="R41" s="3"/>
      <c r="S41" s="3"/>
      <c r="T41" s="3"/>
      <c r="U41" s="5"/>
    </row>
    <row r="42" spans="1:25" x14ac:dyDescent="0.35">
      <c r="A42" s="7"/>
      <c r="B42" s="3"/>
      <c r="C42" s="3"/>
      <c r="D42" s="3"/>
      <c r="E42" s="3"/>
      <c r="F42" s="3"/>
      <c r="G42" s="3"/>
      <c r="H42" s="3"/>
      <c r="I42" s="3"/>
      <c r="J42" s="3"/>
      <c r="K42" s="3"/>
      <c r="L42" s="3"/>
      <c r="M42" s="3"/>
      <c r="N42" s="3"/>
      <c r="O42" s="3"/>
      <c r="P42" s="3"/>
      <c r="Q42" s="3"/>
      <c r="R42" s="3"/>
      <c r="S42" s="3"/>
      <c r="T42" s="3"/>
      <c r="U42" s="5"/>
    </row>
    <row r="43" spans="1:25" x14ac:dyDescent="0.35">
      <c r="A43" s="7"/>
      <c r="B43" s="3"/>
      <c r="C43" s="3"/>
      <c r="D43" s="3"/>
      <c r="E43" s="3"/>
      <c r="F43" s="3"/>
      <c r="G43" s="3"/>
      <c r="H43" s="3"/>
      <c r="I43" s="3"/>
      <c r="J43" s="3"/>
      <c r="K43" s="3"/>
      <c r="L43" s="3"/>
      <c r="M43" s="3"/>
      <c r="N43" s="3"/>
      <c r="O43" s="3"/>
      <c r="P43" s="3"/>
      <c r="Q43" s="3"/>
      <c r="R43" s="3"/>
      <c r="S43" s="3"/>
      <c r="T43" s="3"/>
      <c r="U43" s="5"/>
    </row>
    <row r="44" spans="1:25" x14ac:dyDescent="0.35">
      <c r="A44" s="7"/>
      <c r="B44" s="3"/>
      <c r="C44" s="3"/>
      <c r="D44" s="3"/>
      <c r="E44" s="3"/>
      <c r="F44" s="3"/>
      <c r="G44" s="3"/>
      <c r="H44" s="3"/>
      <c r="I44" s="3"/>
      <c r="J44" s="3"/>
      <c r="K44" s="3"/>
      <c r="L44" s="3"/>
      <c r="M44" s="3"/>
      <c r="N44" s="3"/>
      <c r="O44" s="3"/>
      <c r="P44" s="3"/>
      <c r="Q44" s="3"/>
      <c r="R44" s="3"/>
      <c r="S44" s="3"/>
      <c r="T44" s="3"/>
      <c r="U44" s="5"/>
    </row>
    <row r="45" spans="1:25" x14ac:dyDescent="0.35">
      <c r="A45" s="7"/>
      <c r="B45" s="3"/>
      <c r="C45" s="3"/>
      <c r="D45" s="3"/>
      <c r="E45" s="3"/>
      <c r="F45" s="3"/>
      <c r="G45" s="3"/>
      <c r="H45" s="3"/>
      <c r="I45" s="3"/>
      <c r="J45" s="3"/>
      <c r="K45" s="3"/>
      <c r="L45" s="3"/>
      <c r="M45" s="3"/>
      <c r="N45" s="3"/>
      <c r="O45" s="3"/>
      <c r="P45" s="3"/>
      <c r="Q45" s="3"/>
      <c r="R45" s="3"/>
      <c r="S45" s="3"/>
      <c r="T45" s="3"/>
      <c r="U45" s="5"/>
    </row>
    <row r="46" spans="1:25" x14ac:dyDescent="0.35">
      <c r="A46" s="7"/>
      <c r="B46" s="3"/>
      <c r="C46" s="3"/>
      <c r="D46" s="3"/>
      <c r="E46" s="3"/>
      <c r="F46" s="3"/>
      <c r="G46" s="3"/>
      <c r="H46" s="3"/>
      <c r="I46" s="3"/>
      <c r="J46" s="3"/>
      <c r="K46" s="3"/>
      <c r="L46" s="3"/>
      <c r="M46" s="3"/>
      <c r="N46" s="3"/>
      <c r="O46" s="3"/>
      <c r="P46" s="3"/>
      <c r="Q46" s="3"/>
      <c r="R46" s="3"/>
      <c r="S46" s="3"/>
      <c r="T46" s="3"/>
      <c r="U46" s="5"/>
    </row>
    <row r="47" spans="1:25" x14ac:dyDescent="0.35">
      <c r="A47" s="7"/>
      <c r="B47" s="3"/>
      <c r="C47" s="3"/>
      <c r="D47" s="3"/>
      <c r="E47" s="3"/>
      <c r="F47" s="3"/>
      <c r="G47" s="3"/>
      <c r="H47" s="3"/>
      <c r="I47" s="3"/>
      <c r="J47" s="3"/>
      <c r="K47" s="3"/>
      <c r="L47" s="3"/>
      <c r="M47" s="3"/>
      <c r="N47" s="3"/>
      <c r="O47" s="3"/>
      <c r="P47" s="3"/>
      <c r="Q47" s="3"/>
      <c r="R47" s="3"/>
      <c r="S47" s="3"/>
      <c r="T47" s="3"/>
      <c r="U47" s="5"/>
    </row>
    <row r="48" spans="1:25" x14ac:dyDescent="0.35">
      <c r="A48" s="7"/>
      <c r="B48" s="3"/>
      <c r="C48" s="3"/>
      <c r="D48" s="3"/>
      <c r="E48" s="3"/>
      <c r="F48" s="3"/>
      <c r="G48" s="3"/>
      <c r="H48" s="3"/>
      <c r="I48" s="3"/>
      <c r="J48" s="3"/>
      <c r="K48" s="3"/>
      <c r="L48" s="3"/>
      <c r="M48" s="3"/>
      <c r="N48" s="3"/>
      <c r="O48" s="3"/>
      <c r="P48" s="3"/>
      <c r="Q48" s="3"/>
      <c r="R48" s="3"/>
      <c r="S48" s="3"/>
      <c r="T48" s="3"/>
      <c r="U48" s="5"/>
    </row>
    <row r="49" spans="1:21" x14ac:dyDescent="0.35">
      <c r="A49" s="7"/>
      <c r="B49" s="3"/>
      <c r="C49" s="3"/>
      <c r="D49" s="3"/>
      <c r="E49" s="3"/>
      <c r="F49" s="3"/>
      <c r="G49" s="3"/>
      <c r="H49" s="3"/>
      <c r="I49" s="3"/>
      <c r="J49" s="3"/>
      <c r="K49" s="3"/>
      <c r="L49" s="3"/>
      <c r="M49" s="3"/>
      <c r="N49" s="3"/>
      <c r="O49" s="3"/>
      <c r="P49" s="3"/>
      <c r="Q49" s="3"/>
      <c r="R49" s="3"/>
      <c r="S49" s="3"/>
      <c r="T49" s="3"/>
      <c r="U49" s="5"/>
    </row>
    <row r="50" spans="1:21" x14ac:dyDescent="0.35">
      <c r="A50" s="7"/>
      <c r="B50" s="3"/>
      <c r="C50" s="3"/>
      <c r="D50" s="3"/>
      <c r="E50" s="3"/>
      <c r="F50" s="3"/>
      <c r="G50" s="3"/>
      <c r="H50" s="3"/>
      <c r="I50" s="3"/>
      <c r="J50" s="3"/>
      <c r="K50" s="3"/>
      <c r="L50" s="3"/>
      <c r="M50" s="3"/>
      <c r="N50" s="3"/>
      <c r="O50" s="3"/>
      <c r="P50" s="3"/>
      <c r="Q50" s="3"/>
      <c r="R50" s="3"/>
      <c r="S50" s="3"/>
      <c r="T50" s="3"/>
      <c r="U50" s="5"/>
    </row>
    <row r="51" spans="1:21" x14ac:dyDescent="0.35">
      <c r="A51" s="7"/>
      <c r="B51" s="3"/>
      <c r="C51" s="3"/>
      <c r="D51" s="3"/>
      <c r="E51" s="3"/>
      <c r="F51" s="3"/>
      <c r="G51" s="3"/>
      <c r="H51" s="3"/>
      <c r="I51" s="3"/>
      <c r="J51" s="3"/>
      <c r="K51" s="3"/>
      <c r="L51" s="3"/>
      <c r="M51" s="3"/>
      <c r="N51" s="3"/>
      <c r="O51" s="3"/>
      <c r="P51" s="3"/>
      <c r="Q51" s="3"/>
      <c r="R51" s="3"/>
      <c r="S51" s="3"/>
      <c r="T51" s="3"/>
      <c r="U51" s="5"/>
    </row>
    <row r="52" spans="1:21" x14ac:dyDescent="0.35">
      <c r="A52" s="7"/>
      <c r="B52" s="3"/>
      <c r="C52" s="3"/>
      <c r="D52" s="3"/>
      <c r="E52" s="3"/>
      <c r="F52" s="3"/>
      <c r="G52" s="3"/>
      <c r="H52" s="3"/>
      <c r="I52" s="3"/>
      <c r="J52" s="3"/>
      <c r="K52" s="3"/>
      <c r="L52" s="3"/>
      <c r="M52" s="3"/>
      <c r="N52" s="3"/>
      <c r="O52" s="3"/>
      <c r="P52" s="3"/>
      <c r="Q52" s="3"/>
      <c r="R52" s="3"/>
      <c r="S52" s="3"/>
      <c r="T52" s="3"/>
      <c r="U52" s="5"/>
    </row>
    <row r="53" spans="1:21" x14ac:dyDescent="0.35">
      <c r="A53" s="7"/>
      <c r="B53" s="3"/>
      <c r="C53" s="3"/>
      <c r="D53" s="3"/>
      <c r="E53" s="3"/>
      <c r="F53" s="3"/>
      <c r="G53" s="3"/>
      <c r="H53" s="3"/>
      <c r="I53" s="3"/>
      <c r="J53" s="3"/>
      <c r="K53" s="3"/>
      <c r="L53" s="3"/>
      <c r="M53" s="3"/>
      <c r="N53" s="3"/>
      <c r="O53" s="3"/>
      <c r="P53" s="3"/>
      <c r="Q53" s="3"/>
      <c r="R53" s="3"/>
      <c r="S53" s="3"/>
      <c r="T53" s="3"/>
      <c r="U53" s="5"/>
    </row>
    <row r="54" spans="1:21" x14ac:dyDescent="0.35">
      <c r="A54" s="7"/>
      <c r="B54" s="3"/>
      <c r="C54" s="3"/>
      <c r="D54" s="3"/>
      <c r="E54" s="3"/>
      <c r="F54" s="3"/>
      <c r="G54" s="3"/>
      <c r="H54" s="3"/>
      <c r="I54" s="3"/>
      <c r="J54" s="3"/>
      <c r="K54" s="3"/>
      <c r="L54" s="3"/>
      <c r="M54" s="3"/>
      <c r="N54" s="3"/>
      <c r="O54" s="3"/>
      <c r="P54" s="3"/>
      <c r="Q54" s="3"/>
      <c r="R54" s="3"/>
      <c r="S54" s="3"/>
      <c r="T54" s="3"/>
      <c r="U54" s="5"/>
    </row>
    <row r="55" spans="1:21" x14ac:dyDescent="0.35">
      <c r="A55" s="7"/>
      <c r="B55" s="3"/>
      <c r="C55" s="3"/>
      <c r="D55" s="3"/>
      <c r="E55" s="3"/>
      <c r="F55" s="3"/>
      <c r="G55" s="3"/>
      <c r="H55" s="3"/>
      <c r="I55" s="3"/>
      <c r="J55" s="3"/>
      <c r="K55" s="3"/>
      <c r="L55" s="3"/>
      <c r="M55" s="3"/>
      <c r="N55" s="3"/>
      <c r="O55" s="3"/>
      <c r="P55" s="3"/>
      <c r="Q55" s="3"/>
      <c r="R55" s="3"/>
      <c r="S55" s="3"/>
      <c r="T55" s="3"/>
      <c r="U55" s="5"/>
    </row>
    <row r="56" spans="1:21" x14ac:dyDescent="0.35">
      <c r="A56" s="7"/>
      <c r="B56" s="3"/>
      <c r="C56" s="3"/>
      <c r="D56" s="3"/>
      <c r="E56" s="3"/>
      <c r="F56" s="3"/>
      <c r="G56" s="3"/>
      <c r="H56" s="3"/>
      <c r="I56" s="3"/>
      <c r="J56" s="3"/>
      <c r="K56" s="3"/>
      <c r="L56" s="3"/>
      <c r="M56" s="3"/>
      <c r="N56" s="3"/>
      <c r="O56" s="3"/>
      <c r="P56" s="3"/>
      <c r="Q56" s="3"/>
      <c r="R56" s="3"/>
      <c r="S56" s="3"/>
      <c r="T56" s="3"/>
      <c r="U56" s="5"/>
    </row>
    <row r="57" spans="1:21" x14ac:dyDescent="0.35">
      <c r="A57" s="7"/>
      <c r="B57" s="3"/>
      <c r="C57" s="3"/>
      <c r="D57" s="3"/>
      <c r="E57" s="3"/>
      <c r="F57" s="3"/>
      <c r="G57" s="3"/>
      <c r="H57" s="3"/>
      <c r="I57" s="3"/>
      <c r="J57" s="3"/>
      <c r="K57" s="3"/>
      <c r="L57" s="3"/>
      <c r="M57" s="3"/>
      <c r="N57" s="3"/>
      <c r="O57" s="3"/>
      <c r="P57" s="3"/>
      <c r="Q57" s="3"/>
      <c r="R57" s="3"/>
      <c r="S57" s="3"/>
      <c r="T57" s="3"/>
      <c r="U57" s="5"/>
    </row>
    <row r="58" spans="1:21" x14ac:dyDescent="0.35">
      <c r="A58" s="7"/>
      <c r="B58" s="3"/>
      <c r="C58" s="3"/>
      <c r="D58" s="3"/>
      <c r="E58" s="3"/>
      <c r="F58" s="3"/>
      <c r="G58" s="3"/>
      <c r="H58" s="3"/>
      <c r="I58" s="3"/>
      <c r="J58" s="3"/>
      <c r="K58" s="3"/>
      <c r="L58" s="3"/>
      <c r="M58" s="3"/>
      <c r="N58" s="3"/>
      <c r="O58" s="3"/>
      <c r="P58" s="3"/>
      <c r="Q58" s="3"/>
      <c r="R58" s="3"/>
      <c r="S58" s="3"/>
      <c r="T58" s="3"/>
      <c r="U58" s="5"/>
    </row>
    <row r="59" spans="1:21" ht="47.5" customHeight="1" x14ac:dyDescent="0.35">
      <c r="A59" s="7"/>
      <c r="B59" s="3"/>
      <c r="C59" s="3"/>
      <c r="D59" s="3"/>
      <c r="E59" s="3"/>
      <c r="F59" s="3"/>
      <c r="G59" s="3"/>
      <c r="H59" s="3"/>
      <c r="I59" s="3"/>
      <c r="J59" s="3"/>
      <c r="K59" s="3"/>
      <c r="L59" s="3"/>
      <c r="M59" s="3"/>
      <c r="N59" s="3"/>
      <c r="O59" s="3"/>
      <c r="P59" s="3"/>
      <c r="Q59" s="3"/>
      <c r="R59" s="3"/>
      <c r="S59" s="3"/>
      <c r="T59" s="3"/>
      <c r="U59" s="5"/>
    </row>
    <row r="60" spans="1:21" ht="61" customHeight="1" x14ac:dyDescent="0.35">
      <c r="A60" s="7"/>
      <c r="B60" s="3"/>
      <c r="C60" s="3"/>
      <c r="D60" s="3"/>
      <c r="E60" s="3"/>
      <c r="F60" s="3"/>
      <c r="G60" s="3"/>
      <c r="H60" s="3"/>
      <c r="I60" s="3"/>
      <c r="J60" s="3"/>
      <c r="K60" s="3"/>
      <c r="L60" s="3"/>
      <c r="M60" s="3"/>
      <c r="N60" s="3"/>
      <c r="O60" s="3"/>
      <c r="P60" s="3"/>
      <c r="Q60" s="3"/>
      <c r="R60" s="3"/>
      <c r="S60" s="3"/>
      <c r="T60" s="3"/>
      <c r="U60" s="5"/>
    </row>
    <row r="61" spans="1:21" x14ac:dyDescent="0.35">
      <c r="A61" s="7"/>
      <c r="B61" s="3"/>
      <c r="C61" s="3"/>
      <c r="D61" s="3"/>
      <c r="E61" s="3"/>
      <c r="F61" s="3"/>
      <c r="G61" s="3"/>
      <c r="H61" s="3"/>
      <c r="I61" s="3"/>
      <c r="J61" s="3"/>
      <c r="K61" s="3"/>
      <c r="L61" s="3"/>
      <c r="M61" s="3"/>
      <c r="N61" s="3"/>
      <c r="O61" s="3"/>
      <c r="P61" s="3"/>
      <c r="Q61" s="3"/>
      <c r="R61" s="3"/>
      <c r="S61" s="3"/>
      <c r="T61" s="3"/>
      <c r="U61" s="5"/>
    </row>
    <row r="62" spans="1:21" x14ac:dyDescent="0.35">
      <c r="A62" s="7"/>
      <c r="B62" s="3"/>
      <c r="C62" s="3"/>
      <c r="D62" s="3"/>
      <c r="E62" s="3"/>
      <c r="F62" s="3"/>
      <c r="G62" s="3"/>
      <c r="H62" s="3"/>
      <c r="I62" s="3"/>
      <c r="J62" s="3"/>
      <c r="K62" s="3"/>
      <c r="L62" s="3"/>
      <c r="M62" s="3"/>
      <c r="N62" s="3"/>
      <c r="O62" s="3"/>
      <c r="P62" s="3"/>
      <c r="Q62" s="3"/>
      <c r="R62" s="3"/>
      <c r="S62" s="3"/>
      <c r="T62" s="3"/>
      <c r="U62" s="5"/>
    </row>
    <row r="63" spans="1:21" x14ac:dyDescent="0.35">
      <c r="A63" s="7"/>
      <c r="B63" s="3"/>
      <c r="C63" s="3"/>
      <c r="D63" s="3"/>
      <c r="E63" s="3"/>
      <c r="F63" s="3"/>
      <c r="G63" s="3"/>
      <c r="H63" s="3"/>
      <c r="I63" s="3"/>
      <c r="J63" s="3"/>
      <c r="K63" s="3"/>
      <c r="L63" s="3"/>
      <c r="M63" s="3"/>
      <c r="N63" s="3"/>
      <c r="O63" s="3"/>
      <c r="P63" s="3"/>
      <c r="Q63" s="3"/>
      <c r="R63" s="3"/>
      <c r="S63" s="3"/>
      <c r="T63" s="3"/>
      <c r="U63" s="5"/>
    </row>
    <row r="64" spans="1:21" x14ac:dyDescent="0.35">
      <c r="A64" s="7"/>
      <c r="B64" s="3"/>
      <c r="C64" s="3"/>
      <c r="D64" s="3"/>
      <c r="E64" s="3"/>
      <c r="F64" s="3"/>
      <c r="G64" s="3"/>
      <c r="H64" s="3"/>
      <c r="I64" s="3"/>
      <c r="J64" s="3"/>
      <c r="K64" s="3"/>
      <c r="L64" s="3"/>
      <c r="M64" s="3"/>
      <c r="N64" s="3"/>
      <c r="O64" s="3"/>
      <c r="P64" s="3"/>
      <c r="Q64" s="3"/>
      <c r="R64" s="3"/>
      <c r="S64" s="3"/>
      <c r="T64" s="3"/>
      <c r="U64" s="5"/>
    </row>
    <row r="65" spans="1:21" x14ac:dyDescent="0.35">
      <c r="A65" s="7"/>
      <c r="B65" s="3"/>
      <c r="C65" s="3"/>
      <c r="D65" s="3"/>
      <c r="E65" s="3"/>
      <c r="F65" s="3"/>
      <c r="G65" s="3"/>
      <c r="H65" s="3"/>
      <c r="I65" s="3"/>
      <c r="J65" s="3"/>
      <c r="K65" s="3"/>
      <c r="L65" s="3"/>
      <c r="M65" s="3"/>
      <c r="N65" s="3"/>
      <c r="O65" s="3"/>
      <c r="P65" s="3"/>
      <c r="Q65" s="3"/>
      <c r="R65" s="3"/>
      <c r="S65" s="3"/>
      <c r="T65" s="3"/>
      <c r="U65" s="5"/>
    </row>
    <row r="66" spans="1:21" x14ac:dyDescent="0.35">
      <c r="A66" s="7"/>
      <c r="B66" s="3"/>
      <c r="C66" s="3"/>
      <c r="D66" s="3"/>
      <c r="E66" s="3"/>
      <c r="F66" s="3"/>
      <c r="G66" s="3"/>
      <c r="H66" s="3"/>
      <c r="I66" s="3"/>
      <c r="J66" s="3"/>
      <c r="K66" s="3"/>
      <c r="L66" s="3"/>
      <c r="M66" s="3"/>
      <c r="N66" s="3"/>
      <c r="O66" s="3"/>
      <c r="P66" s="3"/>
      <c r="Q66" s="3"/>
      <c r="R66" s="3"/>
      <c r="S66" s="3"/>
      <c r="T66" s="3"/>
      <c r="U66" s="5"/>
    </row>
    <row r="67" spans="1:21" x14ac:dyDescent="0.35">
      <c r="A67" s="7"/>
      <c r="B67" s="3"/>
      <c r="C67" s="3"/>
      <c r="D67" s="3"/>
      <c r="E67" s="3"/>
      <c r="F67" s="3"/>
      <c r="G67" s="3"/>
      <c r="H67" s="3"/>
      <c r="I67" s="3"/>
      <c r="J67" s="3"/>
      <c r="K67" s="3"/>
      <c r="L67" s="3"/>
      <c r="M67" s="3"/>
      <c r="N67" s="3"/>
      <c r="O67" s="3"/>
      <c r="P67" s="3"/>
      <c r="Q67" s="3"/>
      <c r="R67" s="3"/>
      <c r="S67" s="3"/>
      <c r="T67" s="3"/>
      <c r="U67" s="5"/>
    </row>
    <row r="68" spans="1:21" x14ac:dyDescent="0.35">
      <c r="A68" s="7"/>
      <c r="B68" s="3"/>
      <c r="C68" s="3"/>
      <c r="D68" s="3"/>
      <c r="E68" s="3"/>
      <c r="F68" s="3"/>
      <c r="G68" s="3"/>
      <c r="H68" s="3"/>
      <c r="I68" s="3"/>
      <c r="J68" s="3"/>
      <c r="K68" s="3"/>
      <c r="L68" s="3"/>
      <c r="M68" s="3"/>
      <c r="N68" s="3"/>
      <c r="O68" s="3"/>
      <c r="P68" s="3"/>
      <c r="Q68" s="3"/>
      <c r="R68" s="3"/>
      <c r="S68" s="3"/>
      <c r="T68" s="3"/>
      <c r="U68" s="5"/>
    </row>
    <row r="69" spans="1:21" x14ac:dyDescent="0.35">
      <c r="A69" s="7"/>
      <c r="B69" s="3"/>
      <c r="C69" s="3"/>
      <c r="D69" s="3"/>
      <c r="E69" s="3"/>
      <c r="F69" s="3"/>
      <c r="G69" s="3"/>
      <c r="H69" s="3"/>
      <c r="I69" s="3"/>
      <c r="J69" s="3"/>
      <c r="K69" s="3"/>
      <c r="L69" s="3"/>
      <c r="M69" s="3"/>
      <c r="N69" s="3"/>
      <c r="O69" s="3"/>
      <c r="P69" s="3"/>
      <c r="Q69" s="3"/>
      <c r="R69" s="3"/>
      <c r="S69" s="3"/>
      <c r="T69" s="3"/>
      <c r="U69" s="5"/>
    </row>
    <row r="70" spans="1:21" x14ac:dyDescent="0.35">
      <c r="A70" s="7"/>
      <c r="B70" s="3"/>
      <c r="C70" s="3"/>
      <c r="D70" s="3"/>
      <c r="E70" s="3"/>
      <c r="F70" s="3"/>
      <c r="G70" s="3"/>
      <c r="H70" s="3"/>
      <c r="I70" s="3"/>
      <c r="J70" s="3"/>
      <c r="K70" s="3"/>
      <c r="L70" s="3"/>
      <c r="M70" s="3"/>
      <c r="N70" s="3"/>
      <c r="O70" s="3"/>
      <c r="P70" s="3"/>
      <c r="Q70" s="3"/>
      <c r="R70" s="3"/>
      <c r="S70" s="3"/>
      <c r="T70" s="3"/>
      <c r="U70" s="5"/>
    </row>
    <row r="71" spans="1:21" x14ac:dyDescent="0.35">
      <c r="A71" s="7"/>
      <c r="B71" s="3"/>
      <c r="C71" s="3"/>
      <c r="D71" s="3"/>
      <c r="E71" s="3"/>
      <c r="F71" s="3"/>
      <c r="G71" s="3"/>
      <c r="H71" s="3"/>
      <c r="I71" s="3"/>
      <c r="J71" s="3"/>
      <c r="K71" s="3"/>
      <c r="L71" s="3"/>
      <c r="M71" s="3"/>
      <c r="N71" s="3"/>
      <c r="O71" s="3"/>
      <c r="P71" s="3"/>
      <c r="Q71" s="3"/>
      <c r="R71" s="3"/>
      <c r="S71" s="3"/>
      <c r="T71" s="3"/>
      <c r="U71" s="5"/>
    </row>
    <row r="72" spans="1:21" x14ac:dyDescent="0.35">
      <c r="A72" s="7"/>
      <c r="B72" s="3"/>
      <c r="C72" s="3"/>
      <c r="D72" s="3"/>
      <c r="E72" s="3"/>
      <c r="F72" s="3"/>
      <c r="G72" s="3"/>
      <c r="H72" s="3"/>
      <c r="I72" s="3"/>
      <c r="J72" s="3"/>
      <c r="K72" s="3"/>
      <c r="L72" s="3"/>
      <c r="M72" s="3"/>
      <c r="N72" s="3"/>
      <c r="O72" s="3"/>
      <c r="P72" s="3"/>
      <c r="Q72" s="3"/>
      <c r="R72" s="3"/>
      <c r="S72" s="3"/>
      <c r="T72" s="3"/>
      <c r="U72" s="5"/>
    </row>
    <row r="73" spans="1:21" ht="52" customHeight="1" x14ac:dyDescent="0.35">
      <c r="A73" s="7"/>
      <c r="B73" s="3"/>
      <c r="C73" s="3"/>
      <c r="D73" s="3"/>
      <c r="E73" s="3"/>
      <c r="F73" s="3"/>
      <c r="G73" s="3"/>
      <c r="H73" s="3"/>
      <c r="I73" s="3"/>
      <c r="J73" s="3"/>
      <c r="K73" s="3"/>
      <c r="L73" s="3"/>
      <c r="M73" s="3"/>
      <c r="N73" s="3"/>
      <c r="O73" s="3"/>
      <c r="P73" s="3"/>
      <c r="Q73" s="3"/>
      <c r="R73" s="3"/>
      <c r="S73" s="3"/>
      <c r="T73" s="3"/>
      <c r="U73" s="5"/>
    </row>
    <row r="74" spans="1:21" x14ac:dyDescent="0.35">
      <c r="A74" s="7"/>
      <c r="B74" s="3"/>
      <c r="C74" s="3"/>
      <c r="D74" s="3"/>
      <c r="E74" s="3"/>
      <c r="F74" s="3"/>
      <c r="G74" s="3"/>
      <c r="H74" s="3"/>
      <c r="I74" s="3"/>
      <c r="J74" s="3"/>
      <c r="K74" s="3"/>
      <c r="L74" s="3"/>
      <c r="M74" s="3"/>
      <c r="N74" s="3"/>
      <c r="O74" s="3"/>
      <c r="P74" s="3"/>
      <c r="Q74" s="3"/>
      <c r="R74" s="3"/>
      <c r="S74" s="3"/>
      <c r="T74" s="3"/>
      <c r="U74" s="5"/>
    </row>
    <row r="75" spans="1:21" ht="104.15" customHeight="1" x14ac:dyDescent="0.35">
      <c r="A75" s="7"/>
      <c r="B75" s="3"/>
      <c r="C75" s="3"/>
      <c r="D75" s="3"/>
      <c r="E75" s="3"/>
      <c r="F75" s="3"/>
      <c r="G75" s="3"/>
      <c r="H75" s="3"/>
      <c r="I75" s="3"/>
      <c r="J75" s="3"/>
      <c r="K75" s="3"/>
      <c r="L75" s="3"/>
      <c r="M75" s="3"/>
      <c r="N75" s="3"/>
      <c r="O75" s="3"/>
      <c r="P75" s="3"/>
      <c r="Q75" s="3"/>
      <c r="R75" s="3"/>
      <c r="S75" s="3"/>
      <c r="T75" s="3"/>
      <c r="U75" s="5"/>
    </row>
    <row r="76" spans="1:21" x14ac:dyDescent="0.35">
      <c r="A76" s="8"/>
      <c r="B76" s="4"/>
      <c r="C76" s="4"/>
      <c r="D76" s="4"/>
      <c r="E76" s="4"/>
      <c r="F76" s="4"/>
      <c r="G76" s="4"/>
      <c r="H76" s="4"/>
      <c r="I76" s="4"/>
      <c r="J76" s="4"/>
      <c r="K76" s="4"/>
      <c r="L76" s="4"/>
      <c r="M76" s="4"/>
      <c r="N76" s="4"/>
      <c r="O76" s="4"/>
      <c r="P76" s="4"/>
      <c r="Q76" s="4"/>
      <c r="R76" s="4"/>
      <c r="S76" s="4"/>
      <c r="T76" s="4"/>
      <c r="U76" s="6"/>
    </row>
  </sheetData>
  <autoFilter ref="A7:Y37" xr:uid="{A3B28530-1BA8-4C19-90DE-C06FF8F665DA}"/>
  <mergeCells count="5">
    <mergeCell ref="B1:Y4"/>
    <mergeCell ref="C6:E6"/>
    <mergeCell ref="N6:P6"/>
    <mergeCell ref="S6:U6"/>
    <mergeCell ref="A1:A4"/>
  </mergeCells>
  <dataValidations count="4">
    <dataValidation type="list" allowBlank="1" showInputMessage="1" showErrorMessage="1" sqref="G8:G9" xr:uid="{2F3E9D3B-68D6-4829-ACB3-7AFB893C030A}">
      <formula1>INDIRECT($F8)</formula1>
    </dataValidation>
    <dataValidation type="list" allowBlank="1" showInputMessage="1" showErrorMessage="1" sqref="D8:D37" xr:uid="{A6AAEA49-51D6-4E42-A04D-AB2456361BEE}">
      <formula1>INDIRECT(C8)</formula1>
    </dataValidation>
    <dataValidation type="list" allowBlank="1" showInputMessage="1" showErrorMessage="1" sqref="G34:G37 G10:G32" xr:uid="{2D058931-7974-4484-A230-F1895C592AB8}">
      <formula1>INDIRECT($E10)</formula1>
    </dataValidation>
    <dataValidation type="list" allowBlank="1" showErrorMessage="1" sqref="G33" xr:uid="{7B6B4958-7484-48E0-BC34-E39FE908F9B6}">
      <formula1>INDIRECT($F33)</formula1>
    </dataValidation>
  </dataValidations>
  <pageMargins left="0.7" right="0.7" top="0.75" bottom="0.75" header="0.3" footer="0.3"/>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90A1E3-2835-4470-BC67-3688D37BA375}">
  <dimension ref="A1:AL12"/>
  <sheetViews>
    <sheetView zoomScale="70" zoomScaleNormal="70" workbookViewId="0">
      <selection activeCell="A5" sqref="A5"/>
    </sheetView>
  </sheetViews>
  <sheetFormatPr baseColWidth="10" defaultRowHeight="14.5" x14ac:dyDescent="0.35"/>
  <cols>
    <col min="1" max="1" width="22.54296875" customWidth="1"/>
    <col min="2" max="4" width="14.453125" customWidth="1"/>
    <col min="5" max="5" width="38.1796875" customWidth="1"/>
    <col min="7" max="7" width="14.7265625" customWidth="1"/>
    <col min="9" max="9" width="14" customWidth="1"/>
    <col min="10" max="10" width="19.1796875" bestFit="1" customWidth="1"/>
    <col min="11" max="11" width="24.1796875" customWidth="1"/>
    <col min="12" max="12" width="15.54296875" customWidth="1"/>
    <col min="14" max="14" width="13.453125" customWidth="1"/>
    <col min="15" max="15" width="62.26953125" customWidth="1"/>
    <col min="16" max="16" width="14.453125" customWidth="1"/>
    <col min="18" max="18" width="13.453125" customWidth="1"/>
    <col min="20" max="20" width="45" customWidth="1"/>
  </cols>
  <sheetData>
    <row r="1" spans="1:38" ht="20.25" customHeight="1" x14ac:dyDescent="0.35">
      <c r="A1" s="113"/>
      <c r="B1" s="120" t="s">
        <v>71</v>
      </c>
      <c r="C1" s="120"/>
      <c r="D1" s="120"/>
      <c r="E1" s="120"/>
      <c r="F1" s="120"/>
      <c r="G1" s="120"/>
      <c r="H1" s="120"/>
      <c r="I1" s="120"/>
      <c r="J1" s="120"/>
      <c r="K1" s="120"/>
      <c r="L1" s="120"/>
      <c r="M1" s="120"/>
      <c r="N1" s="120"/>
      <c r="O1" s="120"/>
      <c r="P1" s="120"/>
      <c r="Q1" s="120"/>
      <c r="R1" s="120"/>
      <c r="S1" s="120"/>
      <c r="T1" s="120"/>
      <c r="U1" s="120"/>
      <c r="V1" s="120"/>
      <c r="W1" s="120"/>
      <c r="X1" s="120"/>
      <c r="Y1" s="120"/>
      <c r="Z1" s="120"/>
      <c r="AA1" s="120"/>
      <c r="AB1" s="120"/>
      <c r="AC1" s="120"/>
      <c r="AD1" s="120"/>
      <c r="AE1" s="120"/>
      <c r="AF1" s="120"/>
      <c r="AG1" s="120"/>
      <c r="AH1" s="120"/>
      <c r="AI1" s="120"/>
      <c r="AJ1" s="120"/>
      <c r="AK1" s="120"/>
      <c r="AL1" s="120"/>
    </row>
    <row r="2" spans="1:38" ht="23.25" customHeight="1" x14ac:dyDescent="0.35">
      <c r="A2" s="113"/>
      <c r="B2" s="120"/>
      <c r="C2" s="120"/>
      <c r="D2" s="120"/>
      <c r="E2" s="120"/>
      <c r="F2" s="120"/>
      <c r="G2" s="120"/>
      <c r="H2" s="120"/>
      <c r="I2" s="120"/>
      <c r="J2" s="120"/>
      <c r="K2" s="120"/>
      <c r="L2" s="120"/>
      <c r="M2" s="120"/>
      <c r="N2" s="120"/>
      <c r="O2" s="120"/>
      <c r="P2" s="120"/>
      <c r="Q2" s="120"/>
      <c r="R2" s="120"/>
      <c r="S2" s="120"/>
      <c r="T2" s="120"/>
      <c r="U2" s="120"/>
      <c r="V2" s="120"/>
      <c r="W2" s="120"/>
      <c r="X2" s="120"/>
      <c r="Y2" s="120"/>
      <c r="Z2" s="120"/>
      <c r="AA2" s="120"/>
      <c r="AB2" s="120"/>
      <c r="AC2" s="120"/>
      <c r="AD2" s="120"/>
      <c r="AE2" s="120"/>
      <c r="AF2" s="120"/>
      <c r="AG2" s="120"/>
      <c r="AH2" s="120"/>
      <c r="AI2" s="120"/>
      <c r="AJ2" s="120"/>
      <c r="AK2" s="120"/>
      <c r="AL2" s="120"/>
    </row>
    <row r="3" spans="1:38" ht="21.75" customHeight="1" x14ac:dyDescent="0.35">
      <c r="A3" s="113"/>
      <c r="B3" s="120"/>
      <c r="C3" s="120"/>
      <c r="D3" s="120"/>
      <c r="E3" s="120"/>
      <c r="F3" s="120"/>
      <c r="G3" s="120"/>
      <c r="H3" s="120"/>
      <c r="I3" s="120"/>
      <c r="J3" s="120"/>
      <c r="K3" s="120"/>
      <c r="L3" s="120"/>
      <c r="M3" s="120"/>
      <c r="N3" s="120"/>
      <c r="O3" s="120"/>
      <c r="P3" s="120"/>
      <c r="Q3" s="120"/>
      <c r="R3" s="120"/>
      <c r="S3" s="120"/>
      <c r="T3" s="120"/>
      <c r="U3" s="120"/>
      <c r="V3" s="120"/>
      <c r="W3" s="120"/>
      <c r="X3" s="120"/>
      <c r="Y3" s="120"/>
      <c r="Z3" s="120"/>
      <c r="AA3" s="120"/>
      <c r="AB3" s="120"/>
      <c r="AC3" s="120"/>
      <c r="AD3" s="120"/>
      <c r="AE3" s="120"/>
      <c r="AF3" s="120"/>
      <c r="AG3" s="120"/>
      <c r="AH3" s="120"/>
      <c r="AI3" s="120"/>
      <c r="AJ3" s="120"/>
      <c r="AK3" s="120"/>
      <c r="AL3" s="120"/>
    </row>
    <row r="4" spans="1:38" ht="30.75" customHeight="1" x14ac:dyDescent="0.35">
      <c r="A4" s="113"/>
      <c r="B4" s="120"/>
      <c r="C4" s="120"/>
      <c r="D4" s="120"/>
      <c r="E4" s="120"/>
      <c r="F4" s="120"/>
      <c r="G4" s="120"/>
      <c r="H4" s="120"/>
      <c r="I4" s="120"/>
      <c r="J4" s="120"/>
      <c r="K4" s="120"/>
      <c r="L4" s="120"/>
      <c r="M4" s="120"/>
      <c r="N4" s="120"/>
      <c r="O4" s="120"/>
      <c r="P4" s="120"/>
      <c r="Q4" s="120"/>
      <c r="R4" s="120"/>
      <c r="S4" s="120"/>
      <c r="T4" s="120"/>
      <c r="U4" s="120"/>
      <c r="V4" s="120"/>
      <c r="W4" s="120"/>
      <c r="X4" s="120"/>
      <c r="Y4" s="120"/>
      <c r="Z4" s="120"/>
      <c r="AA4" s="120"/>
      <c r="AB4" s="120"/>
      <c r="AC4" s="120"/>
      <c r="AD4" s="120"/>
      <c r="AE4" s="120"/>
      <c r="AF4" s="120"/>
      <c r="AG4" s="120"/>
      <c r="AH4" s="120"/>
      <c r="AI4" s="120"/>
      <c r="AJ4" s="120"/>
      <c r="AK4" s="120"/>
      <c r="AL4" s="120"/>
    </row>
    <row r="5" spans="1:38" ht="15" thickBot="1" x14ac:dyDescent="0.4">
      <c r="A5" s="19" t="s">
        <v>92</v>
      </c>
    </row>
    <row r="6" spans="1:38" ht="14.5" customHeight="1" x14ac:dyDescent="0.35">
      <c r="A6" s="125" t="s">
        <v>0</v>
      </c>
      <c r="B6" s="118" t="s">
        <v>313</v>
      </c>
      <c r="C6" s="118" t="s">
        <v>314</v>
      </c>
      <c r="D6" s="118" t="s">
        <v>315</v>
      </c>
      <c r="E6" s="118" t="s">
        <v>316</v>
      </c>
      <c r="F6" s="118" t="s">
        <v>317</v>
      </c>
      <c r="G6" s="118" t="s">
        <v>318</v>
      </c>
      <c r="H6" s="118" t="s">
        <v>319</v>
      </c>
      <c r="I6" s="118" t="s">
        <v>320</v>
      </c>
      <c r="J6" s="118" t="s">
        <v>321</v>
      </c>
      <c r="K6" s="123" t="s">
        <v>322</v>
      </c>
      <c r="L6" s="123" t="s">
        <v>323</v>
      </c>
      <c r="M6" s="114" t="s">
        <v>324</v>
      </c>
      <c r="N6" s="114" t="s">
        <v>325</v>
      </c>
      <c r="O6" s="116" t="s">
        <v>326</v>
      </c>
      <c r="P6" s="118" t="s">
        <v>327</v>
      </c>
      <c r="Q6" s="118" t="s">
        <v>328</v>
      </c>
      <c r="R6" s="118" t="s">
        <v>329</v>
      </c>
      <c r="S6" s="118" t="s">
        <v>1</v>
      </c>
      <c r="T6" s="118" t="s">
        <v>330</v>
      </c>
      <c r="U6" s="118" t="s">
        <v>331</v>
      </c>
      <c r="V6" s="121" t="s">
        <v>332</v>
      </c>
      <c r="W6" s="118" t="s">
        <v>333</v>
      </c>
      <c r="X6" s="118"/>
      <c r="Y6" s="118" t="s">
        <v>334</v>
      </c>
      <c r="Z6" s="118"/>
      <c r="AA6" s="118"/>
      <c r="AB6" s="118"/>
      <c r="AC6" s="118"/>
      <c r="AD6" s="118"/>
      <c r="AE6" s="118"/>
      <c r="AF6" s="118"/>
      <c r="AG6" s="123" t="s">
        <v>335</v>
      </c>
      <c r="AH6" s="123" t="s">
        <v>336</v>
      </c>
      <c r="AI6" s="114" t="s">
        <v>337</v>
      </c>
      <c r="AJ6" s="114" t="s">
        <v>338</v>
      </c>
      <c r="AK6" s="116" t="s">
        <v>339</v>
      </c>
      <c r="AL6" s="118" t="s">
        <v>88</v>
      </c>
    </row>
    <row r="7" spans="1:38" ht="26.5" thickBot="1" x14ac:dyDescent="0.4">
      <c r="A7" s="126"/>
      <c r="B7" s="119"/>
      <c r="C7" s="119"/>
      <c r="D7" s="119"/>
      <c r="E7" s="119"/>
      <c r="F7" s="119"/>
      <c r="G7" s="119"/>
      <c r="H7" s="119"/>
      <c r="I7" s="119"/>
      <c r="J7" s="119"/>
      <c r="K7" s="124"/>
      <c r="L7" s="124"/>
      <c r="M7" s="115"/>
      <c r="N7" s="115"/>
      <c r="O7" s="117"/>
      <c r="P7" s="119"/>
      <c r="Q7" s="119"/>
      <c r="R7" s="119"/>
      <c r="S7" s="119"/>
      <c r="T7" s="119"/>
      <c r="U7" s="119"/>
      <c r="V7" s="122"/>
      <c r="W7" s="27" t="s">
        <v>2</v>
      </c>
      <c r="X7" s="28" t="s">
        <v>3</v>
      </c>
      <c r="Y7" s="29" t="s">
        <v>340</v>
      </c>
      <c r="Z7" s="29" t="s">
        <v>341</v>
      </c>
      <c r="AA7" s="29" t="s">
        <v>342</v>
      </c>
      <c r="AB7" s="29" t="s">
        <v>341</v>
      </c>
      <c r="AC7" s="29" t="s">
        <v>343</v>
      </c>
      <c r="AD7" s="29" t="s">
        <v>344</v>
      </c>
      <c r="AE7" s="29" t="s">
        <v>321</v>
      </c>
      <c r="AF7" s="29" t="s">
        <v>345</v>
      </c>
      <c r="AG7" s="124"/>
      <c r="AH7" s="124"/>
      <c r="AI7" s="115"/>
      <c r="AJ7" s="115"/>
      <c r="AK7" s="117"/>
      <c r="AL7" s="119"/>
    </row>
    <row r="8" spans="1:38" ht="119.25" customHeight="1" x14ac:dyDescent="0.35">
      <c r="A8" s="30" t="s">
        <v>346</v>
      </c>
      <c r="B8" s="31" t="s">
        <v>61</v>
      </c>
      <c r="C8" s="30"/>
      <c r="D8" s="32" t="s">
        <v>347</v>
      </c>
      <c r="E8" s="30" t="s">
        <v>348</v>
      </c>
      <c r="F8" s="30"/>
      <c r="G8" s="30" t="s">
        <v>349</v>
      </c>
      <c r="H8" s="30" t="s">
        <v>350</v>
      </c>
      <c r="I8" s="30" t="s">
        <v>15</v>
      </c>
      <c r="J8" s="30" t="s">
        <v>351</v>
      </c>
      <c r="K8" s="33">
        <v>0.6</v>
      </c>
      <c r="L8" s="30" t="str">
        <f t="shared" ref="L8:L12" si="0">IF(AND(K8&lt;=100%,K8&gt;80%),"Muy alta",IF(AND(K8&lt;=80%,K8&gt;60%),"Alta",IF(AND(K8&lt;=60%,K8&gt;40%),"Media",IF(AND(K8&lt;=40%,K8&gt;20%),"Baja",IF(AND(K8&lt;=20%,K8&gt;=0%),"Muy Baja",)))))</f>
        <v>Media</v>
      </c>
      <c r="M8" s="33">
        <v>0.4</v>
      </c>
      <c r="N8" s="31" t="str">
        <f>IF(AND(M8&lt;=100%,M8&gt;80%),"Catastrófico",IF(AND(M8&lt;=80%,M8&gt;60%),"Mayor",IF(AND(M8&lt;=60%,M8&gt;40%),"Moderado",IF(AND(M8&lt;=40%,M8&gt;20%),"Menor",IF(AND(M8&lt;=20%,M8&gt;=0%),"Leve")))))</f>
        <v>Menor</v>
      </c>
      <c r="O8" s="34" t="str">
        <f>IF(L8&lt;&gt;"",IF(N8&lt;&gt;"",
IF(AND(L8 = "Muy Baja",N8 = "Leve"), "Bajo",
IF(AND(L8 = "Muy Baja",N8 = "Menor"), "Bajo",
IF(AND(L8 = "Muy Baja",N8 = "Moderado"), "Moderado",
IF(AND(L8 = "Muy Baja",N8 = "Mayor"), "Alto",
IF(AND(L8 = "Muy Baja",N8 = "Catastrófico"), "Extremo",
IF(AND(L8 = "Baja",N8 = "Leve"), "Bajo",
IF(AND(L8 = "Baja",N8 = "Menor"), "Moderado",
IF(AND(L8 = "Baja",N8 = "Moderado"), "Moderado",
IF(AND(L8 = "Baja",N8 = "Mayor"), "Alto",
IF(AND(L8 = "Baja",N8 = "Catastrófico"), "Extremo",
IF(AND(L8 = "Media",N8 = "Leve"), "Moderado",
IF(AND(L8 = "Media",N8 = "Menor"), "Moderado",
IF(AND(L8 = "Media",N8 = "Moderado"), " Moderado",
IF(AND(L8 = "Media",N8 = "Mayor"), "Alto",
IF(AND(L8 = "Media",N8 = "Catastrófico"), "Extremo",
IF(AND(L8 = "Alta",N8 = "Leve"), "Moderado",
IF(AND(L8 = "Alta",N8 = "Menor"), "Moderado",
IF(AND(L8 = "Alta",N8 = "Moderado"), "Alto",
IF(AND(L8 = "Alta",N8 = "Mayor"), "Alto",
IF(AND(L8 = "Alta",N8 = "Catastrófico"), "Extremo",
IF(AND(L8 = "Muy Alta",N8 = "Leve"), "Alto",
IF(AND(L8 = "Muy Alta",N8 = "Menor"), "Alto",
IF(AND(L8 = "Muy Alta",N8 = "Moderado"), "Alto",
IF(AND(L8 = "Muy Alta",N8 = "Mayor"), "Alto",
IF(AND(L8 = "Muy Alta",N8 = "Catastrófico"), "Extremo",
))))))))))))))))))))))))),"N/A"),"N/A")</f>
        <v>Moderado</v>
      </c>
      <c r="P8" s="35">
        <v>1</v>
      </c>
      <c r="Q8" s="36" t="s">
        <v>352</v>
      </c>
      <c r="R8" s="37" t="s">
        <v>353</v>
      </c>
      <c r="S8" s="37" t="s">
        <v>354</v>
      </c>
      <c r="T8" s="38">
        <v>46142</v>
      </c>
      <c r="U8" s="38" t="s">
        <v>355</v>
      </c>
      <c r="V8" s="39" t="s">
        <v>356</v>
      </c>
      <c r="W8" s="40" t="str">
        <f t="shared" ref="W8:W12" si="1">IF(Y8="Preventivo","X",IF(Y8="Detectivo","X",IF(Y8="Correctivo"," ")))</f>
        <v>X</v>
      </c>
      <c r="X8" s="40" t="str">
        <f t="shared" ref="X8:X12" si="2">IF(Y8="Preventivo"," ",IF(Y8="Detectivo"," ",IF(Y8="Correctivo","X")))</f>
        <v xml:space="preserve"> </v>
      </c>
      <c r="Y8" s="40" t="s">
        <v>357</v>
      </c>
      <c r="Z8" s="41">
        <f t="shared" ref="Z8:Z12" si="3">IF(Y8="Preventivo",25%,IF(Y8="Detectivo",15%,IF(Y8="Correctivo",10%)))</f>
        <v>0.15</v>
      </c>
      <c r="AA8" s="40" t="s">
        <v>358</v>
      </c>
      <c r="AB8" s="41">
        <f t="shared" ref="AB8:AB12" si="4">IF(AA8="Automático",25%,IF(AA8="Manual",15%))</f>
        <v>0.15</v>
      </c>
      <c r="AC8" s="42">
        <f t="shared" ref="AC8:AC12" si="5">Z8+AB8</f>
        <v>0.3</v>
      </c>
      <c r="AD8" s="40" t="s">
        <v>359</v>
      </c>
      <c r="AE8" s="40" t="s">
        <v>360</v>
      </c>
      <c r="AF8" s="40" t="s">
        <v>361</v>
      </c>
      <c r="AG8" s="43" t="str">
        <f t="shared" ref="AG8:AG12" si="6">IF(AND(AH8&lt;=100%,AH8&gt;80%),"Muy alta",IF(AND(AH8&lt;=80%,AH8&gt;60%),"Alta",IF(AND(AH8&lt;=60%,AH8&gt;40%),"Media",IF(AND(AH8&lt;=40%,AH8&gt;20%),"Baja",IF(AND(AH8&lt;=20%,AH8&gt;=0%),"Muy Baja",)))))</f>
        <v>Media</v>
      </c>
      <c r="AH8" s="44">
        <f>IF(Y8="Preventivo",K8-(AC8*K8),IF(Y8="Detectivo",K8-(AC8*K8),IF(Y8="Correctivo",K8*1)))</f>
        <v>0.42</v>
      </c>
      <c r="AI8" s="43" t="str">
        <f t="shared" ref="AI8:AI12" si="7">IF(AND(AJ8&lt;=100%,AJ8&gt;80%),"Catastrófico",IF(AND(AJ8&lt;=80%,AJ8&gt;60%),"Mayor",IF(AND(AJ8&lt;=60%,AJ8&gt;40%),"Moderado",IF(AND(AJ8&lt;=40%,AJ8&gt;20%),"Menor",IF(AND(AJ8&lt;=20%,AJ8&gt;=0%),"Leve")))))</f>
        <v>Menor</v>
      </c>
      <c r="AJ8" s="44">
        <f>IF(Y8="Preventivo",M8*1,IF(Y8="Detectivo",M8*1,IF(Y8="Correctivo",M8-(AC8*M8))))</f>
        <v>0.4</v>
      </c>
      <c r="AK8" s="31" t="str">
        <f t="shared" ref="AK8:AK12" si="8">IF(AG8&lt;&gt;"",IF(AI8&lt;&gt;"",
IF(AND(AG8 = "Muy Baja",AI8 = "Leve"), "Bajo",
IF(AND(AG8 = "Muy Baja",AI8 = "Menor"), "Bajo",
IF(AND(AG8 = "Muy Baja",AI8 = "Moderado"), "Moderado",
IF(AND(AG8 = "Muy Baja",AI8 = "Mayor"), "Alto",
IF(AND(AG8 = "Muy Baja",AI8 = "Catastrófico"), "Extremo",
IF(AND(AG8 = "Baja",AI8 = "Leve"), "Bajo",
IF(AND(AG8 = "Baja",AI8 = "Menor"), "Moderado",
IF(AND(AG8 = "Baja",AI8 = "Moderado"), "Moderado",
IF(AND(AG8 = "Baja",AI8 = "Mayor"), "Alto",
IF(AND(AG8 = "Baja",AI8 = "Catastrófico"), "Extremo",
IF(AND(AG8 = "Media",AI8 = "Leve"), "Moderado",
IF(AND(AG8 = "Media",AI8 = "Menor"), "Moderado",
IF(AND(AG8 = "Media",AI8 = "Moderado"), " Moderado",
IF(AND(AG8 = "Media",AI8 = "Mayor"), "Alto",
IF(AND(AG8 = "Media",AI8 = "Catastrófico"), "Extremo",
IF(AND(AG8 = "Alta",AI8 = "Leve"), "Moderado",
IF(AND(AG8 = "Alta",AI8 = "Menor"), "Moderado",
IF(AND(AG8 = "Alta",AI8 = "Moderado"), "Alto",
IF(AND(AG8 = "Alta",AI8 = "Mayor"), "Alto",
IF(AND(AG8 = "Alta",AI8 = "Catastrófico"), "Extremo",
IF(AND(AG8 = "Muy Alta",AI8 = "Leve"), "Alto",
IF(AND(AG8 = "Muy Alta",AI8 = "Menor"), "Alto",
IF(AND(AG8 = "Muy Alta",AI8 = "Moderado"), "Alto",
IF(AND(AG8 = "Muy Alta",AI8 = "Mayor"), "Alto",
IF(AND(AG8 = "Muy Alta",AI8 = "Catastrófico"), "Extremo",
))))))))))))))))))))))))),"N/A"),"N/A")</f>
        <v>Moderado</v>
      </c>
      <c r="AL8" s="45" t="s">
        <v>8</v>
      </c>
    </row>
    <row r="9" spans="1:38" ht="280" x14ac:dyDescent="0.35">
      <c r="A9" s="30" t="s">
        <v>346</v>
      </c>
      <c r="B9" s="2" t="s">
        <v>62</v>
      </c>
      <c r="C9" s="30"/>
      <c r="D9" s="32" t="s">
        <v>347</v>
      </c>
      <c r="E9" s="30" t="s">
        <v>362</v>
      </c>
      <c r="F9" s="30"/>
      <c r="G9" s="30" t="s">
        <v>63</v>
      </c>
      <c r="H9" s="30" t="s">
        <v>363</v>
      </c>
      <c r="I9" s="30" t="s">
        <v>11</v>
      </c>
      <c r="J9" s="30" t="s">
        <v>351</v>
      </c>
      <c r="K9" s="33">
        <v>0.2</v>
      </c>
      <c r="L9" s="30" t="str">
        <f t="shared" si="0"/>
        <v>Muy Baja</v>
      </c>
      <c r="M9" s="33">
        <v>0.6</v>
      </c>
      <c r="N9" s="31" t="str">
        <f t="shared" ref="N9:N12" si="9">IF(AND(M9&lt;=100%,M9&gt;80%),"Catastrófico",IF(AND(M9&lt;=80%,M9&gt;60%),"Mayor",IF(AND(M9&lt;=60%,M9&gt;40%),"Moderado",IF(AND(M9&lt;=40%,M9&gt;20%),"Menor",IF(AND(M9&lt;=20%,M9&gt;=0%),"Leve")))))</f>
        <v>Moderado</v>
      </c>
      <c r="O9" s="34" t="str">
        <f t="shared" ref="O9:O12" si="10">IF(L9&lt;&gt;"",IF(N9&lt;&gt;"",
IF(AND(L9 = "Muy Baja",N9 = "Leve"), "Bajo",
IF(AND(L9 = "Muy Baja",N9 = "Menor"), "Bajo",
IF(AND(L9 = "Muy Baja",N9 = "Moderado"), "Moderado",
IF(AND(L9 = "Muy Baja",N9 = "Mayor"), "Alto",
IF(AND(L9 = "Muy Baja",N9 = "Catastrófico"), "Extremo",
IF(AND(L9 = "Baja",N9 = "Leve"), "Bajo",
IF(AND(L9 = "Baja",N9 = "Menor"), "Moderado",
IF(AND(L9 = "Baja",N9 = "Moderado"), "Moderado",
IF(AND(L9 = "Baja",N9 = "Mayor"), "Alto",
IF(AND(L9 = "Baja",N9 = "Catastrófico"), "Extremo",
IF(AND(L9 = "Media",N9 = "Leve"), "Moderado",
IF(AND(L9 = "Media",N9 = "Menor"), "Moderado",
IF(AND(L9 = "Media",N9 = "Moderado"), " Moderado",
IF(AND(L9 = "Media",N9 = "Mayor"), "Alto",
IF(AND(L9 = "Media",N9 = "Catastrófico"), "Extremo",
IF(AND(L9 = "Alta",N9 = "Leve"), "Moderado",
IF(AND(L9 = "Alta",N9 = "Menor"), "Moderado",
IF(AND(L9 = "Alta",N9 = "Moderado"), "Alto",
IF(AND(L9 = "Alta",N9 = "Mayor"), "Alto",
IF(AND(L9 = "Alta",N9 = "Catastrófico"), "Extremo",
IF(AND(L9 = "Muy Alta",N9 = "Leve"), "Alto",
IF(AND(L9 = "Muy Alta",N9 = "Menor"), "Alto",
IF(AND(L9 = "Muy Alta",N9 = "Moderado"), "Alto",
IF(AND(L9 = "Muy Alta",N9 = "Mayor"), "Alto",
IF(AND(L9 = "Muy Alta",N9 = "Catastrófico"), "Extremo",
))))))))))))))))))))))))),"N/A"),"N/A")</f>
        <v>Moderado</v>
      </c>
      <c r="P9" s="46">
        <v>1</v>
      </c>
      <c r="Q9" s="47" t="s">
        <v>364</v>
      </c>
      <c r="R9" s="48" t="s">
        <v>365</v>
      </c>
      <c r="S9" s="48" t="s">
        <v>366</v>
      </c>
      <c r="T9" s="38">
        <v>46142</v>
      </c>
      <c r="U9" s="38" t="s">
        <v>355</v>
      </c>
      <c r="V9" s="39" t="s">
        <v>356</v>
      </c>
      <c r="W9" s="40" t="str">
        <f t="shared" si="1"/>
        <v>X</v>
      </c>
      <c r="X9" s="40" t="str">
        <f t="shared" si="2"/>
        <v xml:space="preserve"> </v>
      </c>
      <c r="Y9" s="40" t="s">
        <v>357</v>
      </c>
      <c r="Z9" s="41">
        <f t="shared" si="3"/>
        <v>0.15</v>
      </c>
      <c r="AA9" s="40" t="s">
        <v>367</v>
      </c>
      <c r="AB9" s="41">
        <f t="shared" si="4"/>
        <v>0.25</v>
      </c>
      <c r="AC9" s="42">
        <f t="shared" si="5"/>
        <v>0.4</v>
      </c>
      <c r="AD9" s="49" t="s">
        <v>359</v>
      </c>
      <c r="AE9" s="49" t="s">
        <v>360</v>
      </c>
      <c r="AF9" s="49" t="s">
        <v>361</v>
      </c>
      <c r="AG9" s="43" t="str">
        <f t="shared" si="6"/>
        <v>Muy Baja</v>
      </c>
      <c r="AH9" s="44">
        <f>IF(Y9="Preventivo",K9-(AC9*K9),IF(Y9="Detectivo",K9-(AC9*K9),IF(Y9="Correctivo",K9*1)))</f>
        <v>0.12</v>
      </c>
      <c r="AI9" s="43" t="str">
        <f t="shared" si="7"/>
        <v>Moderado</v>
      </c>
      <c r="AJ9" s="44">
        <f>IF(Y9="Preventivo",M9*1,IF(Y9="Detectivo",M9*1,IF(Y9="Correctivo",M9-(AC9*M9))))</f>
        <v>0.6</v>
      </c>
      <c r="AK9" s="31" t="str">
        <f t="shared" si="8"/>
        <v>Moderado</v>
      </c>
      <c r="AL9" s="45" t="s">
        <v>8</v>
      </c>
    </row>
    <row r="10" spans="1:38" ht="238" x14ac:dyDescent="0.35">
      <c r="A10" s="30" t="s">
        <v>346</v>
      </c>
      <c r="B10" s="2" t="s">
        <v>64</v>
      </c>
      <c r="C10" s="30"/>
      <c r="D10" s="32" t="s">
        <v>347</v>
      </c>
      <c r="E10" s="30" t="s">
        <v>368</v>
      </c>
      <c r="F10" s="30"/>
      <c r="G10" s="2" t="s">
        <v>65</v>
      </c>
      <c r="H10" s="2" t="s">
        <v>369</v>
      </c>
      <c r="I10" s="2" t="s">
        <v>46</v>
      </c>
      <c r="J10" s="30" t="s">
        <v>351</v>
      </c>
      <c r="K10" s="33">
        <v>0.2</v>
      </c>
      <c r="L10" s="30" t="str">
        <f t="shared" si="0"/>
        <v>Muy Baja</v>
      </c>
      <c r="M10" s="33">
        <v>0.6</v>
      </c>
      <c r="N10" s="31" t="str">
        <f t="shared" si="9"/>
        <v>Moderado</v>
      </c>
      <c r="O10" s="34" t="str">
        <f t="shared" si="10"/>
        <v>Moderado</v>
      </c>
      <c r="P10" s="46">
        <v>1</v>
      </c>
      <c r="Q10" s="47" t="s">
        <v>364</v>
      </c>
      <c r="R10" s="48" t="s">
        <v>370</v>
      </c>
      <c r="S10" s="48" t="s">
        <v>366</v>
      </c>
      <c r="T10" s="38">
        <v>46142</v>
      </c>
      <c r="U10" s="38" t="s">
        <v>355</v>
      </c>
      <c r="V10" s="39" t="s">
        <v>356</v>
      </c>
      <c r="W10" s="40" t="str">
        <f t="shared" si="1"/>
        <v>X</v>
      </c>
      <c r="X10" s="40" t="str">
        <f t="shared" si="2"/>
        <v xml:space="preserve"> </v>
      </c>
      <c r="Y10" s="40" t="s">
        <v>371</v>
      </c>
      <c r="Z10" s="41">
        <f t="shared" si="3"/>
        <v>0.25</v>
      </c>
      <c r="AA10" s="40" t="s">
        <v>358</v>
      </c>
      <c r="AB10" s="41">
        <f t="shared" si="4"/>
        <v>0.15</v>
      </c>
      <c r="AC10" s="42">
        <f t="shared" si="5"/>
        <v>0.4</v>
      </c>
      <c r="AD10" s="49" t="s">
        <v>359</v>
      </c>
      <c r="AE10" s="49" t="s">
        <v>360</v>
      </c>
      <c r="AF10" s="49" t="s">
        <v>361</v>
      </c>
      <c r="AG10" s="43" t="str">
        <f t="shared" si="6"/>
        <v>Muy Baja</v>
      </c>
      <c r="AH10" s="44">
        <f>IF(Y10="Preventivo",K10-(AC10*K10),IF(Y10="Detectivo",K10-(AC10*K10),IF(Y10="Correctivo",K10*1)))</f>
        <v>0.12</v>
      </c>
      <c r="AI10" s="43" t="str">
        <f t="shared" si="7"/>
        <v>Moderado</v>
      </c>
      <c r="AJ10" s="44">
        <f>IF(Y10="Preventivo",M10*1,IF(Y10="Detectivo",M10*1,IF(Y10="Correctivo",M10-(AC10*M10))))</f>
        <v>0.6</v>
      </c>
      <c r="AK10" s="31" t="str">
        <f t="shared" si="8"/>
        <v>Moderado</v>
      </c>
      <c r="AL10" s="45" t="s">
        <v>8</v>
      </c>
    </row>
    <row r="11" spans="1:38" ht="252" x14ac:dyDescent="0.35">
      <c r="A11" s="30" t="s">
        <v>346</v>
      </c>
      <c r="B11" s="2" t="s">
        <v>66</v>
      </c>
      <c r="C11" s="30"/>
      <c r="D11" s="32" t="s">
        <v>347</v>
      </c>
      <c r="E11" s="30" t="s">
        <v>372</v>
      </c>
      <c r="F11" s="30"/>
      <c r="G11" s="30" t="s">
        <v>373</v>
      </c>
      <c r="H11" s="30" t="s">
        <v>374</v>
      </c>
      <c r="I11" s="30" t="s">
        <v>11</v>
      </c>
      <c r="J11" s="30" t="s">
        <v>351</v>
      </c>
      <c r="K11" s="33">
        <v>0.2</v>
      </c>
      <c r="L11" s="30" t="str">
        <f t="shared" si="0"/>
        <v>Muy Baja</v>
      </c>
      <c r="M11" s="33">
        <v>0.6</v>
      </c>
      <c r="N11" s="31" t="str">
        <f t="shared" si="9"/>
        <v>Moderado</v>
      </c>
      <c r="O11" s="34" t="str">
        <f t="shared" si="10"/>
        <v>Moderado</v>
      </c>
      <c r="P11" s="46">
        <v>1</v>
      </c>
      <c r="Q11" s="47" t="s">
        <v>364</v>
      </c>
      <c r="R11" s="48" t="s">
        <v>375</v>
      </c>
      <c r="S11" s="48" t="s">
        <v>366</v>
      </c>
      <c r="T11" s="38">
        <v>46142</v>
      </c>
      <c r="U11" s="38" t="s">
        <v>355</v>
      </c>
      <c r="V11" s="39" t="s">
        <v>356</v>
      </c>
      <c r="W11" s="40" t="str">
        <f t="shared" si="1"/>
        <v>X</v>
      </c>
      <c r="X11" s="40" t="str">
        <f t="shared" si="2"/>
        <v xml:space="preserve"> </v>
      </c>
      <c r="Y11" s="40" t="s">
        <v>357</v>
      </c>
      <c r="Z11" s="41">
        <f t="shared" si="3"/>
        <v>0.15</v>
      </c>
      <c r="AA11" s="40" t="s">
        <v>358</v>
      </c>
      <c r="AB11" s="41">
        <f t="shared" si="4"/>
        <v>0.15</v>
      </c>
      <c r="AC11" s="42">
        <f t="shared" si="5"/>
        <v>0.3</v>
      </c>
      <c r="AD11" s="49" t="s">
        <v>359</v>
      </c>
      <c r="AE11" s="49" t="s">
        <v>360</v>
      </c>
      <c r="AF11" s="49" t="s">
        <v>361</v>
      </c>
      <c r="AG11" s="43" t="str">
        <f t="shared" si="6"/>
        <v>Muy Baja</v>
      </c>
      <c r="AH11" s="44">
        <f>IF(Y11="Preventivo",K11-(AC11*K11),IF(Y11="Detectivo",K11-(AC11*K11),IF(Y11="Correctivo",K11*1)))</f>
        <v>0.14000000000000001</v>
      </c>
      <c r="AI11" s="43" t="str">
        <f t="shared" si="7"/>
        <v>Moderado</v>
      </c>
      <c r="AJ11" s="44">
        <f>IF(Y11="Preventivo",M11*1,IF(Y11="Detectivo",M11*1,IF(Y11="Correctivo",M11-(AC11*M11))))</f>
        <v>0.6</v>
      </c>
      <c r="AK11" s="31" t="str">
        <f t="shared" si="8"/>
        <v>Moderado</v>
      </c>
      <c r="AL11" s="45" t="s">
        <v>8</v>
      </c>
    </row>
    <row r="12" spans="1:38" ht="112.5" customHeight="1" x14ac:dyDescent="0.35">
      <c r="A12" s="30" t="s">
        <v>346</v>
      </c>
      <c r="B12" s="2" t="s">
        <v>68</v>
      </c>
      <c r="C12" s="30"/>
      <c r="D12" s="32" t="s">
        <v>347</v>
      </c>
      <c r="E12" s="30" t="s">
        <v>376</v>
      </c>
      <c r="F12" s="30"/>
      <c r="G12" s="30" t="s">
        <v>67</v>
      </c>
      <c r="H12" s="30" t="s">
        <v>374</v>
      </c>
      <c r="I12" s="2" t="s">
        <v>46</v>
      </c>
      <c r="J12" s="30" t="s">
        <v>351</v>
      </c>
      <c r="K12" s="33">
        <v>0.4</v>
      </c>
      <c r="L12" s="30" t="str">
        <f t="shared" si="0"/>
        <v>Baja</v>
      </c>
      <c r="M12" s="33">
        <v>0.2</v>
      </c>
      <c r="N12" s="31" t="str">
        <f t="shared" si="9"/>
        <v>Leve</v>
      </c>
      <c r="O12" s="34" t="str">
        <f t="shared" si="10"/>
        <v>Bajo</v>
      </c>
      <c r="P12" s="46">
        <v>1</v>
      </c>
      <c r="Q12" s="47" t="s">
        <v>364</v>
      </c>
      <c r="R12" s="48" t="s">
        <v>377</v>
      </c>
      <c r="S12" s="48" t="s">
        <v>366</v>
      </c>
      <c r="T12" s="38">
        <v>46142</v>
      </c>
      <c r="U12" s="38" t="s">
        <v>355</v>
      </c>
      <c r="V12" s="39" t="s">
        <v>356</v>
      </c>
      <c r="W12" s="40" t="str">
        <f t="shared" si="1"/>
        <v>X</v>
      </c>
      <c r="X12" s="40" t="str">
        <f t="shared" si="2"/>
        <v xml:space="preserve"> </v>
      </c>
      <c r="Y12" s="40" t="s">
        <v>371</v>
      </c>
      <c r="Z12" s="41">
        <f t="shared" si="3"/>
        <v>0.25</v>
      </c>
      <c r="AA12" s="40" t="s">
        <v>358</v>
      </c>
      <c r="AB12" s="41">
        <f t="shared" si="4"/>
        <v>0.15</v>
      </c>
      <c r="AC12" s="42">
        <f t="shared" si="5"/>
        <v>0.4</v>
      </c>
      <c r="AD12" s="49" t="s">
        <v>359</v>
      </c>
      <c r="AE12" s="49" t="s">
        <v>360</v>
      </c>
      <c r="AF12" s="49" t="s">
        <v>361</v>
      </c>
      <c r="AG12" s="43" t="str">
        <f t="shared" si="6"/>
        <v>Baja</v>
      </c>
      <c r="AH12" s="44">
        <f>IF(Y12="Preventivo",K12-(AC12*K12),IF(Y12="Detectivo",K12-(AC12*K12),IF(Y12="Correctivo",K12*1)))</f>
        <v>0.24</v>
      </c>
      <c r="AI12" s="43" t="str">
        <f t="shared" si="7"/>
        <v>Leve</v>
      </c>
      <c r="AJ12" s="44">
        <f>IF(Y12="Preventivo",M12*1,IF(Y12="Detectivo",M12*1,IF(Y12="Correctivo",M12-(AC12*M12))))</f>
        <v>0.2</v>
      </c>
      <c r="AK12" s="31" t="str">
        <f t="shared" si="8"/>
        <v>Bajo</v>
      </c>
      <c r="AL12" s="45" t="s">
        <v>139</v>
      </c>
    </row>
  </sheetData>
  <mergeCells count="32">
    <mergeCell ref="O6:O7"/>
    <mergeCell ref="S6:S7"/>
    <mergeCell ref="T6:T7"/>
    <mergeCell ref="A6:A7"/>
    <mergeCell ref="E6:E7"/>
    <mergeCell ref="F6:F7"/>
    <mergeCell ref="G6:G7"/>
    <mergeCell ref="H6:H7"/>
    <mergeCell ref="I6:I7"/>
    <mergeCell ref="J6:J7"/>
    <mergeCell ref="K6:K7"/>
    <mergeCell ref="C6:C7"/>
    <mergeCell ref="D6:D7"/>
    <mergeCell ref="L6:L7"/>
    <mergeCell ref="M6:M7"/>
    <mergeCell ref="B6:B7"/>
    <mergeCell ref="A1:A4"/>
    <mergeCell ref="AI6:AI7"/>
    <mergeCell ref="AJ6:AJ7"/>
    <mergeCell ref="AK6:AK7"/>
    <mergeCell ref="AL6:AL7"/>
    <mergeCell ref="B1:AL4"/>
    <mergeCell ref="V6:V7"/>
    <mergeCell ref="W6:X6"/>
    <mergeCell ref="Y6:AF6"/>
    <mergeCell ref="AG6:AG7"/>
    <mergeCell ref="AH6:AH7"/>
    <mergeCell ref="N6:N7"/>
    <mergeCell ref="P6:P7"/>
    <mergeCell ref="Q6:Q7"/>
    <mergeCell ref="R6:R7"/>
    <mergeCell ref="U6:U7"/>
  </mergeCells>
  <conditionalFormatting sqref="L8:M12 AI8:AI12">
    <cfRule type="containsText" dxfId="18" priority="7" stopIfTrue="1" operator="containsText" text="Alta">
      <formula>NOT(ISERROR(SEARCH("Alta",L8)))</formula>
    </cfRule>
    <cfRule type="containsText" dxfId="17" priority="8" stopIfTrue="1" operator="containsText" text="Media">
      <formula>NOT(ISERROR(SEARCH("Media",L8)))</formula>
    </cfRule>
    <cfRule type="containsText" dxfId="16" priority="9" stopIfTrue="1" operator="containsText" text="Muy Baja">
      <formula>NOT(ISERROR(SEARCH("Muy Baja",L8)))</formula>
    </cfRule>
    <cfRule type="containsText" dxfId="15" priority="10" stopIfTrue="1" operator="containsText" text="Baja">
      <formula>NOT(ISERROR(SEARCH("Baja",L8)))</formula>
    </cfRule>
  </conditionalFormatting>
  <conditionalFormatting sqref="N8:N12">
    <cfRule type="containsText" dxfId="14" priority="11" stopIfTrue="1" operator="containsText" text="Catastrófico">
      <formula>NOT(ISERROR(SEARCH("Catastrófico",N8)))</formula>
    </cfRule>
    <cfRule type="containsText" dxfId="13" priority="12" stopIfTrue="1" operator="containsText" text="Mayor">
      <formula>NOT(ISERROR(SEARCH("Mayor",N8)))</formula>
    </cfRule>
    <cfRule type="containsText" dxfId="12" priority="13" stopIfTrue="1" operator="containsText" text="Moderado">
      <formula>NOT(ISERROR(SEARCH("Moderado",N8)))</formula>
    </cfRule>
    <cfRule type="containsText" dxfId="11" priority="14" stopIfTrue="1" operator="containsText" text="Menor">
      <formula>NOT(ISERROR(SEARCH("Menor",N8)))</formula>
    </cfRule>
    <cfRule type="containsText" dxfId="10" priority="15" stopIfTrue="1" operator="containsText" text="Leve">
      <formula>NOT(ISERROR(SEARCH("Leve",N8)))</formula>
    </cfRule>
  </conditionalFormatting>
  <conditionalFormatting sqref="O8:O12 AK8:AK12">
    <cfRule type="containsText" dxfId="9" priority="16" stopIfTrue="1" operator="containsText" text="Extremo">
      <formula>NOT(ISERROR(SEARCH("Extremo",O8)))</formula>
    </cfRule>
    <cfRule type="containsText" dxfId="8" priority="17" stopIfTrue="1" operator="containsText" text="Alto">
      <formula>NOT(ISERROR(SEARCH("Alto",O8)))</formula>
    </cfRule>
    <cfRule type="containsText" dxfId="7" priority="18" stopIfTrue="1" operator="containsText" text="Moderado">
      <formula>NOT(ISERROR(SEARCH("Moderado",O8)))</formula>
    </cfRule>
    <cfRule type="containsText" dxfId="6" priority="19" stopIfTrue="1" operator="containsText" text="Bajo">
      <formula>NOT(ISERROR(SEARCH("Bajo",O8)))</formula>
    </cfRule>
  </conditionalFormatting>
  <conditionalFormatting sqref="AG8:AI12">
    <cfRule type="containsText" dxfId="5" priority="1" stopIfTrue="1" operator="containsText" text="Muy Alta">
      <formula>NOT(ISERROR(SEARCH("Muy Alta",AG8)))</formula>
    </cfRule>
    <cfRule type="containsText" dxfId="4" priority="2" stopIfTrue="1" operator="containsText" text="Alta">
      <formula>NOT(ISERROR(SEARCH("Alta",AG8)))</formula>
    </cfRule>
    <cfRule type="containsText" dxfId="3" priority="3" stopIfTrue="1" operator="containsText" text="Media">
      <formula>NOT(ISERROR(SEARCH("Media",AG8)))</formula>
    </cfRule>
    <cfRule type="containsText" dxfId="2" priority="4" stopIfTrue="1" operator="containsText" text="Muy Baja">
      <formula>NOT(ISERROR(SEARCH("Muy Baja",AG8)))</formula>
    </cfRule>
    <cfRule type="containsText" dxfId="1" priority="5" stopIfTrue="1" operator="containsText" text="Baja">
      <formula>NOT(ISERROR(SEARCH("Baja",AG8)))</formula>
    </cfRule>
  </conditionalFormatting>
  <conditionalFormatting sqref="AI8:AI12 L8:M12">
    <cfRule type="containsText" dxfId="0" priority="6" stopIfTrue="1" operator="containsText" text="Muy Alta">
      <formula>NOT(ISERROR(SEARCH("Muy Alta",L8)))</formula>
    </cfRule>
  </conditionalFormatting>
  <hyperlinks>
    <hyperlink ref="M6" location="'TABLA DE PROBABILIDAD'!A1" display="Probabilidad" xr:uid="{B2597DFC-E9CF-475A-AB7A-C0FFCD718E0B}"/>
  </hyperlinks>
  <pageMargins left="0.7" right="0.7" top="0.75" bottom="0.75" header="0.3" footer="0.3"/>
  <drawing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0EB372-A7F5-43F2-98F7-F64025050E45}">
  <dimension ref="A1:Y9"/>
  <sheetViews>
    <sheetView zoomScale="50" zoomScaleNormal="50" workbookViewId="0">
      <selection activeCell="A6" sqref="A6:Y9"/>
    </sheetView>
  </sheetViews>
  <sheetFormatPr baseColWidth="10" defaultRowHeight="14.5" x14ac:dyDescent="0.35"/>
  <cols>
    <col min="1" max="5" width="23.453125" customWidth="1"/>
    <col min="6" max="6" width="31.26953125" customWidth="1"/>
    <col min="7" max="7" width="16.54296875" customWidth="1"/>
    <col min="8" max="8" width="14.7265625" customWidth="1"/>
    <col min="9" max="9" width="21.54296875" customWidth="1"/>
    <col min="10" max="10" width="43.1796875" customWidth="1"/>
    <col min="11" max="11" width="15.26953125" bestFit="1" customWidth="1"/>
    <col min="12" max="12" width="17.7265625" bestFit="1" customWidth="1"/>
    <col min="13" max="13" width="15.26953125" customWidth="1"/>
    <col min="14" max="14" width="16.81640625" customWidth="1"/>
    <col min="15" max="15" width="15.1796875" customWidth="1"/>
    <col min="16" max="16" width="23.1796875" customWidth="1"/>
    <col min="17" max="17" width="17.453125" bestFit="1" customWidth="1"/>
    <col min="19" max="19" width="19.26953125" customWidth="1"/>
    <col min="21" max="21" width="24.7265625" customWidth="1"/>
    <col min="22" max="22" width="16.7265625" customWidth="1"/>
    <col min="23" max="23" width="16" customWidth="1"/>
    <col min="24" max="24" width="14.1796875" customWidth="1"/>
    <col min="25" max="25" width="37.453125" customWidth="1"/>
  </cols>
  <sheetData>
    <row r="1" spans="1:25" ht="14.5" customHeight="1" x14ac:dyDescent="0.35">
      <c r="A1" s="113"/>
      <c r="B1" s="120" t="s">
        <v>71</v>
      </c>
      <c r="C1" s="120"/>
      <c r="D1" s="120"/>
      <c r="E1" s="120"/>
      <c r="F1" s="120"/>
      <c r="G1" s="120"/>
      <c r="H1" s="120"/>
      <c r="I1" s="120"/>
      <c r="J1" s="120"/>
      <c r="K1" s="120"/>
      <c r="L1" s="120"/>
      <c r="M1" s="120"/>
      <c r="N1" s="120"/>
      <c r="O1" s="120"/>
      <c r="P1" s="120"/>
      <c r="Q1" s="120"/>
      <c r="R1" s="120"/>
      <c r="S1" s="120"/>
      <c r="T1" s="120"/>
      <c r="U1" s="120"/>
      <c r="V1" s="120"/>
      <c r="W1" s="120"/>
      <c r="X1" s="120"/>
      <c r="Y1" s="120"/>
    </row>
    <row r="2" spans="1:25" ht="14.5" customHeight="1" x14ac:dyDescent="0.35">
      <c r="A2" s="113"/>
      <c r="B2" s="120"/>
      <c r="C2" s="120"/>
      <c r="D2" s="120"/>
      <c r="E2" s="120"/>
      <c r="F2" s="120"/>
      <c r="G2" s="120"/>
      <c r="H2" s="120"/>
      <c r="I2" s="120"/>
      <c r="J2" s="120"/>
      <c r="K2" s="120"/>
      <c r="L2" s="120"/>
      <c r="M2" s="120"/>
      <c r="N2" s="120"/>
      <c r="O2" s="120"/>
      <c r="P2" s="120"/>
      <c r="Q2" s="120"/>
      <c r="R2" s="120"/>
      <c r="S2" s="120"/>
      <c r="T2" s="120"/>
      <c r="U2" s="120"/>
      <c r="V2" s="120"/>
      <c r="W2" s="120"/>
      <c r="X2" s="120"/>
      <c r="Y2" s="120"/>
    </row>
    <row r="3" spans="1:25" ht="14.5" customHeight="1" x14ac:dyDescent="0.35">
      <c r="A3" s="113"/>
      <c r="B3" s="120"/>
      <c r="C3" s="120"/>
      <c r="D3" s="120"/>
      <c r="E3" s="120"/>
      <c r="F3" s="120"/>
      <c r="G3" s="120"/>
      <c r="H3" s="120"/>
      <c r="I3" s="120"/>
      <c r="J3" s="120"/>
      <c r="K3" s="120"/>
      <c r="L3" s="120"/>
      <c r="M3" s="120"/>
      <c r="N3" s="120"/>
      <c r="O3" s="120"/>
      <c r="P3" s="120"/>
      <c r="Q3" s="120"/>
      <c r="R3" s="120"/>
      <c r="S3" s="120"/>
      <c r="T3" s="120"/>
      <c r="U3" s="120"/>
      <c r="V3" s="120"/>
      <c r="W3" s="120"/>
      <c r="X3" s="120"/>
      <c r="Y3" s="120"/>
    </row>
    <row r="4" spans="1:25" ht="14.5" customHeight="1" x14ac:dyDescent="0.35">
      <c r="A4" s="113"/>
      <c r="B4" s="120"/>
      <c r="C4" s="120"/>
      <c r="D4" s="120"/>
      <c r="E4" s="120"/>
      <c r="F4" s="120"/>
      <c r="G4" s="120"/>
      <c r="H4" s="120"/>
      <c r="I4" s="120"/>
      <c r="J4" s="120"/>
      <c r="K4" s="120"/>
      <c r="L4" s="120"/>
      <c r="M4" s="120"/>
      <c r="N4" s="120"/>
      <c r="O4" s="120"/>
      <c r="P4" s="120"/>
      <c r="Q4" s="120"/>
      <c r="R4" s="120"/>
      <c r="S4" s="120"/>
      <c r="T4" s="120"/>
      <c r="U4" s="120"/>
      <c r="V4" s="120"/>
      <c r="W4" s="120"/>
      <c r="X4" s="120"/>
      <c r="Y4" s="120"/>
    </row>
    <row r="5" spans="1:25" ht="15" thickBot="1" x14ac:dyDescent="0.4">
      <c r="A5" s="19" t="s">
        <v>92</v>
      </c>
    </row>
    <row r="6" spans="1:25" x14ac:dyDescent="0.35">
      <c r="A6" s="89"/>
      <c r="B6" s="90"/>
      <c r="C6" s="127" t="s">
        <v>94</v>
      </c>
      <c r="D6" s="127"/>
      <c r="E6" s="127"/>
      <c r="F6" s="90"/>
      <c r="G6" s="90"/>
      <c r="H6" s="90"/>
      <c r="I6" s="90"/>
      <c r="J6" s="90"/>
      <c r="K6" s="90"/>
      <c r="L6" s="91"/>
      <c r="M6" s="91"/>
      <c r="N6" s="127" t="s">
        <v>79</v>
      </c>
      <c r="O6" s="127"/>
      <c r="P6" s="127"/>
      <c r="Q6" s="91"/>
      <c r="R6" s="91"/>
      <c r="S6" s="127" t="s">
        <v>80</v>
      </c>
      <c r="T6" s="127"/>
      <c r="U6" s="127"/>
      <c r="V6" s="91"/>
      <c r="W6" s="91"/>
      <c r="X6" s="91"/>
      <c r="Y6" s="92"/>
    </row>
    <row r="7" spans="1:25" ht="77.5" x14ac:dyDescent="0.35">
      <c r="A7" s="93" t="s">
        <v>93</v>
      </c>
      <c r="B7" s="10" t="s">
        <v>0</v>
      </c>
      <c r="C7" s="10" t="s">
        <v>72</v>
      </c>
      <c r="D7" s="10" t="s">
        <v>73</v>
      </c>
      <c r="E7" s="10" t="s">
        <v>74</v>
      </c>
      <c r="F7" s="17" t="s">
        <v>75</v>
      </c>
      <c r="G7" s="17" t="s">
        <v>76</v>
      </c>
      <c r="H7" s="17" t="s">
        <v>95</v>
      </c>
      <c r="I7" s="17" t="s">
        <v>96</v>
      </c>
      <c r="J7" s="17" t="s">
        <v>77</v>
      </c>
      <c r="K7" s="10" t="s">
        <v>78</v>
      </c>
      <c r="L7" s="10" t="s">
        <v>81</v>
      </c>
      <c r="M7" s="10" t="s">
        <v>82</v>
      </c>
      <c r="N7" s="10" t="s">
        <v>83</v>
      </c>
      <c r="O7" s="10" t="s">
        <v>84</v>
      </c>
      <c r="P7" s="10" t="s">
        <v>85</v>
      </c>
      <c r="Q7" s="10" t="s">
        <v>86</v>
      </c>
      <c r="R7" s="10" t="s">
        <v>87</v>
      </c>
      <c r="S7" s="10" t="s">
        <v>83</v>
      </c>
      <c r="T7" s="10" t="s">
        <v>84</v>
      </c>
      <c r="U7" s="10" t="s">
        <v>85</v>
      </c>
      <c r="V7" s="10" t="s">
        <v>88</v>
      </c>
      <c r="W7" s="10" t="s">
        <v>89</v>
      </c>
      <c r="X7" s="10" t="s">
        <v>90</v>
      </c>
      <c r="Y7" s="94" t="s">
        <v>91</v>
      </c>
    </row>
    <row r="8" spans="1:25" ht="125.25" customHeight="1" x14ac:dyDescent="0.35">
      <c r="A8" s="71" t="s">
        <v>219</v>
      </c>
      <c r="B8" s="11" t="s">
        <v>218</v>
      </c>
      <c r="C8" s="12" t="s">
        <v>220</v>
      </c>
      <c r="D8" s="12" t="s">
        <v>221</v>
      </c>
      <c r="E8" s="18" t="str">
        <f>+IFERROR(VLOOKUP(C8,[8]!Tabla3[#Data],2,0),"")</f>
        <v>Eventos relacionados con la infraestructura física de la entidad.</v>
      </c>
      <c r="F8" s="11" t="s">
        <v>222</v>
      </c>
      <c r="G8" s="11" t="s">
        <v>223</v>
      </c>
      <c r="H8" s="11" t="s">
        <v>224</v>
      </c>
      <c r="I8" s="11" t="s">
        <v>225</v>
      </c>
      <c r="J8" s="13" t="s">
        <v>226</v>
      </c>
      <c r="K8" s="25"/>
      <c r="L8" s="15">
        <v>0.6</v>
      </c>
      <c r="M8" s="15">
        <v>0.2</v>
      </c>
      <c r="N8" s="15" t="s">
        <v>108</v>
      </c>
      <c r="O8" s="15" t="s">
        <v>121</v>
      </c>
      <c r="P8" s="16" t="s">
        <v>14</v>
      </c>
      <c r="Q8" s="15">
        <v>0.6</v>
      </c>
      <c r="R8" s="15">
        <v>0.15</v>
      </c>
      <c r="S8" s="15" t="s">
        <v>108</v>
      </c>
      <c r="T8" s="15" t="s">
        <v>14</v>
      </c>
      <c r="U8" s="16" t="s">
        <v>14</v>
      </c>
      <c r="V8" s="16" t="s">
        <v>110</v>
      </c>
      <c r="W8" s="16" t="s">
        <v>110</v>
      </c>
      <c r="X8" s="16" t="s">
        <v>29</v>
      </c>
      <c r="Y8" s="95" t="s">
        <v>233</v>
      </c>
    </row>
    <row r="9" spans="1:25" ht="214.5" customHeight="1" thickBot="1" x14ac:dyDescent="0.4">
      <c r="A9" s="76" t="s">
        <v>246</v>
      </c>
      <c r="B9" s="77" t="s">
        <v>239</v>
      </c>
      <c r="C9" s="78" t="s">
        <v>98</v>
      </c>
      <c r="D9" s="78" t="s">
        <v>247</v>
      </c>
      <c r="E9" s="79" t="str">
        <f>+IFERROR(VLOOKUP(C9,[15]!Tabla3[#Data],2,0),"")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9" s="77" t="s">
        <v>222</v>
      </c>
      <c r="G9" s="77" t="s">
        <v>248</v>
      </c>
      <c r="H9" s="77" t="s">
        <v>249</v>
      </c>
      <c r="I9" s="77" t="s">
        <v>250</v>
      </c>
      <c r="J9" s="96" t="str">
        <f>(CONCATENATE([15]!Tabla1[[#This Row],[¿QUÉ? 
IMPACTO]]," ","por",[15]!Tabla1[[#This Row],[¿CÓMO?
CAUSA INMEDIATA 
(Iniciar con la palabra 
por)]]," ","a causa de"," ",[15]!Tabla1[[#This Row],[¿PORQUÉ?
CAUSA RAÍZ
(Iniciar con 
debido a/a causa de)]]))</f>
        <v>Posibilidad de afectación reputacional por  incumplimiento y/o inexactitud en la presentación de informes financieros a causa de  ausencia de planificación para el registro y consolidación de informes de los hechos económicos desarrollados por el I.D.T</v>
      </c>
      <c r="K9" s="97"/>
      <c r="L9" s="98">
        <v>0.4</v>
      </c>
      <c r="M9" s="98">
        <v>0.2</v>
      </c>
      <c r="N9" s="98" t="s">
        <v>7</v>
      </c>
      <c r="O9" s="98" t="s">
        <v>121</v>
      </c>
      <c r="P9" s="99" t="s">
        <v>25</v>
      </c>
      <c r="Q9" s="98">
        <v>0.24</v>
      </c>
      <c r="R9" s="98">
        <v>0.2</v>
      </c>
      <c r="S9" s="98" t="s">
        <v>7</v>
      </c>
      <c r="T9" s="98" t="s">
        <v>114</v>
      </c>
      <c r="U9" s="99" t="s">
        <v>14</v>
      </c>
      <c r="V9" s="99" t="s">
        <v>110</v>
      </c>
      <c r="W9" s="99" t="s">
        <v>110</v>
      </c>
      <c r="X9" s="99" t="s">
        <v>29</v>
      </c>
      <c r="Y9" s="100" t="s">
        <v>256</v>
      </c>
    </row>
  </sheetData>
  <mergeCells count="5">
    <mergeCell ref="N6:P6"/>
    <mergeCell ref="S6:U6"/>
    <mergeCell ref="B1:Y4"/>
    <mergeCell ref="A1:A4"/>
    <mergeCell ref="C6:E6"/>
  </mergeCells>
  <dataValidations count="2">
    <dataValidation type="list" allowBlank="1" showInputMessage="1" showErrorMessage="1" sqref="D8:D9" xr:uid="{62142657-DEBB-4DD9-BA71-E1FF3B17F3B2}">
      <formula1>INDIRECT(C8)</formula1>
    </dataValidation>
    <dataValidation type="list" allowBlank="1" showInputMessage="1" showErrorMessage="1" sqref="G8:G9" xr:uid="{7D5FC9C0-0F65-4DBF-9931-CDB90E2014E3}">
      <formula1>INDIRECT($E8)</formula1>
    </dataValidation>
  </dataValidations>
  <pageMargins left="0.7" right="0.7" top="0.75" bottom="0.75" header="0.3" footer="0.3"/>
  <pageSetup paperSize="9" orientation="portrait"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1CDD2B-4E19-4B17-A888-AC7AE0D59C11}">
  <dimension ref="A1:Y11"/>
  <sheetViews>
    <sheetView zoomScale="40" zoomScaleNormal="40" workbookViewId="0">
      <selection activeCell="M11" sqref="M11"/>
    </sheetView>
  </sheetViews>
  <sheetFormatPr baseColWidth="10" defaultRowHeight="14.5" x14ac:dyDescent="0.35"/>
  <cols>
    <col min="1" max="2" width="21.54296875" customWidth="1"/>
    <col min="3" max="4" width="16.26953125" customWidth="1"/>
    <col min="5" max="5" width="27.26953125" customWidth="1"/>
    <col min="6" max="6" width="14.453125" customWidth="1"/>
    <col min="7" max="7" width="16.54296875" customWidth="1"/>
    <col min="8" max="8" width="24.453125" customWidth="1"/>
    <col min="9" max="9" width="24.1796875" customWidth="1"/>
    <col min="10" max="10" width="26.81640625" customWidth="1"/>
    <col min="11" max="11" width="17.7265625" bestFit="1" customWidth="1"/>
    <col min="12" max="12" width="14.453125" customWidth="1"/>
    <col min="14" max="14" width="14" customWidth="1"/>
    <col min="15" max="15" width="8.1796875" bestFit="1" customWidth="1"/>
    <col min="16" max="16" width="15.26953125" customWidth="1"/>
    <col min="18" max="18" width="13.7265625" customWidth="1"/>
    <col min="20" max="20" width="23.54296875" customWidth="1"/>
    <col min="25" max="25" width="56.54296875" customWidth="1"/>
  </cols>
  <sheetData>
    <row r="1" spans="1:25" ht="22.5" customHeight="1" x14ac:dyDescent="0.35">
      <c r="A1" s="113"/>
      <c r="B1" s="128" t="s">
        <v>71</v>
      </c>
      <c r="C1" s="129"/>
      <c r="D1" s="129"/>
      <c r="E1" s="129"/>
      <c r="F1" s="129"/>
      <c r="G1" s="129"/>
      <c r="H1" s="129"/>
      <c r="I1" s="129"/>
      <c r="J1" s="129"/>
      <c r="K1" s="129"/>
      <c r="L1" s="129"/>
      <c r="M1" s="129"/>
      <c r="N1" s="129"/>
      <c r="O1" s="129"/>
      <c r="P1" s="129"/>
      <c r="Q1" s="129"/>
      <c r="R1" s="129"/>
      <c r="S1" s="129"/>
      <c r="T1" s="129"/>
      <c r="U1" s="129"/>
      <c r="V1" s="129"/>
      <c r="W1" s="129"/>
      <c r="X1" s="129"/>
      <c r="Y1" s="129"/>
    </row>
    <row r="2" spans="1:25" ht="21.75" customHeight="1" x14ac:dyDescent="0.35">
      <c r="A2" s="113"/>
      <c r="B2" s="128"/>
      <c r="C2" s="129"/>
      <c r="D2" s="129"/>
      <c r="E2" s="129"/>
      <c r="F2" s="129"/>
      <c r="G2" s="129"/>
      <c r="H2" s="129"/>
      <c r="I2" s="129"/>
      <c r="J2" s="129"/>
      <c r="K2" s="129"/>
      <c r="L2" s="129"/>
      <c r="M2" s="129"/>
      <c r="N2" s="129"/>
      <c r="O2" s="129"/>
      <c r="P2" s="129"/>
      <c r="Q2" s="129"/>
      <c r="R2" s="129"/>
      <c r="S2" s="129"/>
      <c r="T2" s="129"/>
      <c r="U2" s="129"/>
      <c r="V2" s="129"/>
      <c r="W2" s="129"/>
      <c r="X2" s="129"/>
      <c r="Y2" s="129"/>
    </row>
    <row r="3" spans="1:25" ht="20.25" customHeight="1" x14ac:dyDescent="0.35">
      <c r="A3" s="113"/>
      <c r="B3" s="128"/>
      <c r="C3" s="129"/>
      <c r="D3" s="129"/>
      <c r="E3" s="129"/>
      <c r="F3" s="129"/>
      <c r="G3" s="129"/>
      <c r="H3" s="129"/>
      <c r="I3" s="129"/>
      <c r="J3" s="129"/>
      <c r="K3" s="129"/>
      <c r="L3" s="129"/>
      <c r="M3" s="129"/>
      <c r="N3" s="129"/>
      <c r="O3" s="129"/>
      <c r="P3" s="129"/>
      <c r="Q3" s="129"/>
      <c r="R3" s="129"/>
      <c r="S3" s="129"/>
      <c r="T3" s="129"/>
      <c r="U3" s="129"/>
      <c r="V3" s="129"/>
      <c r="W3" s="129"/>
      <c r="X3" s="129"/>
      <c r="Y3" s="129"/>
    </row>
    <row r="4" spans="1:25" ht="22.5" customHeight="1" x14ac:dyDescent="0.35">
      <c r="A4" s="113"/>
      <c r="B4" s="128"/>
      <c r="C4" s="129"/>
      <c r="D4" s="129"/>
      <c r="E4" s="129"/>
      <c r="F4" s="129"/>
      <c r="G4" s="129"/>
      <c r="H4" s="129"/>
      <c r="I4" s="129"/>
      <c r="J4" s="129"/>
      <c r="K4" s="129"/>
      <c r="L4" s="129"/>
      <c r="M4" s="129"/>
      <c r="N4" s="129"/>
      <c r="O4" s="129"/>
      <c r="P4" s="129"/>
      <c r="Q4" s="129"/>
      <c r="R4" s="129"/>
      <c r="S4" s="129"/>
      <c r="T4" s="129"/>
      <c r="U4" s="129"/>
      <c r="V4" s="129"/>
      <c r="W4" s="129"/>
      <c r="X4" s="129"/>
      <c r="Y4" s="129"/>
    </row>
    <row r="5" spans="1:25" ht="22.5" customHeight="1" thickBot="1" x14ac:dyDescent="0.4">
      <c r="A5" s="19" t="s">
        <v>92</v>
      </c>
    </row>
    <row r="6" spans="1:25" ht="28" customHeight="1" x14ac:dyDescent="0.35">
      <c r="A6" s="65"/>
      <c r="B6" s="66"/>
      <c r="C6" s="107" t="s">
        <v>94</v>
      </c>
      <c r="D6" s="107"/>
      <c r="E6" s="107"/>
      <c r="F6" s="66"/>
      <c r="G6" s="66"/>
      <c r="H6" s="66"/>
      <c r="I6" s="66"/>
      <c r="J6" s="66"/>
      <c r="K6" s="66"/>
      <c r="L6" s="67"/>
      <c r="M6" s="67"/>
      <c r="N6" s="107" t="s">
        <v>79</v>
      </c>
      <c r="O6" s="107"/>
      <c r="P6" s="107"/>
      <c r="Q6" s="67"/>
      <c r="R6" s="67"/>
      <c r="S6" s="107" t="s">
        <v>80</v>
      </c>
      <c r="T6" s="107"/>
      <c r="U6" s="107"/>
      <c r="V6" s="67"/>
      <c r="W6" s="67"/>
      <c r="X6" s="67"/>
      <c r="Y6" s="68"/>
    </row>
    <row r="7" spans="1:25" ht="65" x14ac:dyDescent="0.35">
      <c r="A7" s="69" t="s">
        <v>93</v>
      </c>
      <c r="B7" s="54" t="s">
        <v>0</v>
      </c>
      <c r="C7" s="54" t="s">
        <v>72</v>
      </c>
      <c r="D7" s="54" t="s">
        <v>73</v>
      </c>
      <c r="E7" s="54" t="s">
        <v>74</v>
      </c>
      <c r="F7" s="55" t="s">
        <v>75</v>
      </c>
      <c r="G7" s="55" t="s">
        <v>76</v>
      </c>
      <c r="H7" s="55" t="s">
        <v>95</v>
      </c>
      <c r="I7" s="55" t="s">
        <v>96</v>
      </c>
      <c r="J7" s="55" t="s">
        <v>77</v>
      </c>
      <c r="K7" s="54" t="s">
        <v>78</v>
      </c>
      <c r="L7" s="54" t="s">
        <v>81</v>
      </c>
      <c r="M7" s="54" t="s">
        <v>82</v>
      </c>
      <c r="N7" s="54" t="s">
        <v>83</v>
      </c>
      <c r="O7" s="54" t="s">
        <v>84</v>
      </c>
      <c r="P7" s="54" t="s">
        <v>85</v>
      </c>
      <c r="Q7" s="54" t="s">
        <v>86</v>
      </c>
      <c r="R7" s="54" t="s">
        <v>87</v>
      </c>
      <c r="S7" s="54" t="s">
        <v>83</v>
      </c>
      <c r="T7" s="54" t="s">
        <v>84</v>
      </c>
      <c r="U7" s="54" t="s">
        <v>85</v>
      </c>
      <c r="V7" s="54" t="s">
        <v>88</v>
      </c>
      <c r="W7" s="54" t="s">
        <v>89</v>
      </c>
      <c r="X7" s="54" t="s">
        <v>90</v>
      </c>
      <c r="Y7" s="70" t="s">
        <v>91</v>
      </c>
    </row>
    <row r="8" spans="1:25" ht="126" x14ac:dyDescent="0.35">
      <c r="A8" s="71" t="s">
        <v>22</v>
      </c>
      <c r="B8" s="11" t="s">
        <v>260</v>
      </c>
      <c r="C8" s="12" t="s">
        <v>279</v>
      </c>
      <c r="D8" s="12" t="s">
        <v>280</v>
      </c>
      <c r="E8" s="18" t="str">
        <f>+IFERROR(VLOOKUP(C8,[9]!Tabla3[#Data],2,0),"")</f>
        <v/>
      </c>
      <c r="F8" s="11" t="s">
        <v>281</v>
      </c>
      <c r="G8" s="11" t="s">
        <v>103</v>
      </c>
      <c r="H8" s="11" t="s">
        <v>282</v>
      </c>
      <c r="I8" s="11"/>
      <c r="J8" s="13" t="s">
        <v>283</v>
      </c>
      <c r="K8" s="62"/>
      <c r="L8" s="56">
        <v>0.4</v>
      </c>
      <c r="M8" s="56">
        <v>1</v>
      </c>
      <c r="N8" s="85" t="s">
        <v>7</v>
      </c>
      <c r="O8" s="85" t="s">
        <v>120</v>
      </c>
      <c r="P8" s="86" t="s">
        <v>59</v>
      </c>
      <c r="Q8" s="85">
        <v>0.18</v>
      </c>
      <c r="R8" s="85">
        <v>1</v>
      </c>
      <c r="S8" s="56" t="s">
        <v>7</v>
      </c>
      <c r="T8" s="85" t="s">
        <v>121</v>
      </c>
      <c r="U8" s="86" t="s">
        <v>25</v>
      </c>
      <c r="V8" s="59" t="s">
        <v>110</v>
      </c>
      <c r="W8" s="59" t="s">
        <v>110</v>
      </c>
      <c r="X8" s="57" t="s">
        <v>139</v>
      </c>
      <c r="Y8" s="72" t="s">
        <v>294</v>
      </c>
    </row>
    <row r="9" spans="1:25" ht="126.5" thickBot="1" x14ac:dyDescent="0.4">
      <c r="A9" s="76" t="s">
        <v>22</v>
      </c>
      <c r="B9" s="77" t="s">
        <v>260</v>
      </c>
      <c r="C9" s="78" t="s">
        <v>279</v>
      </c>
      <c r="D9" s="78" t="s">
        <v>280</v>
      </c>
      <c r="E9" s="79" t="str">
        <f>+IFERROR(VLOOKUP(C9,[9]!Tabla3[#Data],2,0),"")</f>
        <v/>
      </c>
      <c r="F9" s="77" t="s">
        <v>281</v>
      </c>
      <c r="G9" s="77" t="s">
        <v>103</v>
      </c>
      <c r="H9" s="77" t="s">
        <v>282</v>
      </c>
      <c r="I9" s="77"/>
      <c r="J9" s="80" t="s">
        <v>283</v>
      </c>
      <c r="K9" s="81"/>
      <c r="L9" s="101">
        <v>0.4</v>
      </c>
      <c r="M9" s="101">
        <v>1</v>
      </c>
      <c r="N9" s="102" t="s">
        <v>7</v>
      </c>
      <c r="O9" s="102" t="s">
        <v>120</v>
      </c>
      <c r="P9" s="103" t="s">
        <v>59</v>
      </c>
      <c r="Q9" s="102">
        <v>0.18</v>
      </c>
      <c r="R9" s="102">
        <v>1</v>
      </c>
      <c r="S9" s="101" t="s">
        <v>7</v>
      </c>
      <c r="T9" s="102" t="s">
        <v>121</v>
      </c>
      <c r="U9" s="103" t="s">
        <v>25</v>
      </c>
      <c r="V9" s="83" t="s">
        <v>110</v>
      </c>
      <c r="W9" s="83" t="s">
        <v>110</v>
      </c>
      <c r="X9" s="104" t="s">
        <v>139</v>
      </c>
      <c r="Y9" s="84" t="s">
        <v>295</v>
      </c>
    </row>
    <row r="11" spans="1:25" ht="119.5" customHeight="1" x14ac:dyDescent="0.35"/>
  </sheetData>
  <mergeCells count="5">
    <mergeCell ref="B1:Y4"/>
    <mergeCell ref="N6:P6"/>
    <mergeCell ref="S6:U6"/>
    <mergeCell ref="C6:E6"/>
    <mergeCell ref="A1:A4"/>
  </mergeCells>
  <dataValidations count="2">
    <dataValidation type="list" allowBlank="1" showInputMessage="1" showErrorMessage="1" sqref="D8:D9" xr:uid="{F9CFCE15-CCD1-4140-A2E7-934BD9B621EA}">
      <formula1>INDIRECT(C8)</formula1>
    </dataValidation>
    <dataValidation type="list" allowBlank="1" showInputMessage="1" showErrorMessage="1" sqref="G8:G9" xr:uid="{6CCBDDA6-5FCA-4161-ABBE-49A128EE317F}">
      <formula1>INDIRECT($E8)</formula1>
    </dataValidation>
  </dataValidation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Gestión</vt:lpstr>
      <vt:lpstr>Corrupción</vt:lpstr>
      <vt:lpstr>Seguridad digital</vt:lpstr>
      <vt:lpstr>Fiscal</vt:lpstr>
      <vt:lpstr>Sarlaft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valeria muñeton tamayo</dc:creator>
  <cp:lastModifiedBy>valeria muñeton tamayo</cp:lastModifiedBy>
  <dcterms:created xsi:type="dcterms:W3CDTF">2025-01-03T17:43:30Z</dcterms:created>
  <dcterms:modified xsi:type="dcterms:W3CDTF">2026-06-01T20:33:04Z</dcterms:modified>
</cp:coreProperties>
</file>